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41b267126441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eal Summary" sheetId="1" r:id="Rf4bd9707c8564903"/>
    <x:sheet xmlns:r="http://schemas.openxmlformats.org/officeDocument/2006/relationships" name="Financing" sheetId="2" r:id="R843e05b6e3264e20"/>
    <x:sheet xmlns:r="http://schemas.openxmlformats.org/officeDocument/2006/relationships" name="Operating Case" sheetId="3" r:id="R167aa0d8baa44231"/>
    <x:sheet xmlns:r="http://schemas.openxmlformats.org/officeDocument/2006/relationships" name="Leverage" sheetId="4" r:id="Rda865a9fbcb547a5"/>
    <x:sheet xmlns:r="http://schemas.openxmlformats.org/officeDocument/2006/relationships" name="Sponsor Returns" sheetId="5" r:id="R57941900bc274e56"/>
    <x:sheet xmlns:r="http://schemas.openxmlformats.org/officeDocument/2006/relationships" name="Sensitivities" sheetId="6" r:id="R15a9e6b8e8744251"/>
    <x:sheet xmlns:r="http://schemas.openxmlformats.org/officeDocument/2006/relationships" name="Sources" sheetId="7" r:id="R60370771ecd54e1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£#,##0.0;[Red](£#,##0.0);-"/>
    <x:numFmt numFmtId="201" formatCode="#,##0.0;[Red](#,##0.0);-"/>
    <x:numFmt numFmtId="202" formatCode="0.0&quot;p&quot;;[Red](0.0&quot;p&quot;);-"/>
    <x:numFmt numFmtId="203" formatCode="0.0%;[Red](0.0%);-"/>
    <x:numFmt numFmtId="204" formatCode="0.0x;[Red](0.0x);-"/>
  </x:numFmts>
  <x:fonts count="13">
    <x:font>
      <x:sz val="11"/>
      <x:name val="Carlito"/>
    </x:font>
    <x:font>
      <x:b/>
      <x:sz val="16"/>
      <x:color rgb="FFFFFFFF"/>
      <x:name val="Arial"/>
    </x:font>
    <x:font>
      <x:i/>
      <x:sz val="11"/>
      <x:color rgb="FF666666"/>
      <x:name val="Carlito"/>
    </x:font>
    <x:font>
      <x:b/>
      <x:sz val="10"/>
      <x:color rgb="FFFFFFFF"/>
      <x:name val="Arial"/>
    </x:font>
    <x:font>
      <x:sz val="11"/>
      <x:color rgb="FF0000FF"/>
      <x:name val="Carlito"/>
    </x:font>
    <x:font>
      <x:sz val="11"/>
      <x:color rgb="FF008000"/>
      <x:name val="Carlito"/>
    </x:font>
    <x:font>
      <x:b/>
      <x:sz val="11"/>
      <x:name val="Carlito"/>
    </x:font>
    <x:font>
      <x:sz val="10"/>
      <x:name val="Arial"/>
    </x:font>
    <x:font>
      <x:i/>
      <x:sz val="10"/>
      <x:color rgb="FF666666"/>
      <x:name val="Arial"/>
    </x:font>
    <x:font>
      <x:sz val="10"/>
      <x:color rgb="FF0000FF"/>
      <x:name val="Arial"/>
    </x:font>
    <x:font>
      <x:sz val="10"/>
      <x:color rgb="FF008000"/>
      <x:name val="Arial"/>
    </x:font>
    <x:font>
      <x:b/>
      <x:sz val="10"/>
      <x:name val="Arial"/>
    </x:font>
    <x:font>
      <x:b/>
      <x:sz val="10"/>
      <x:color rgb="FF0000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7324D"/>
      </x:patternFill>
    </x:fill>
    <x:fill>
      <x:patternFill patternType="solid">
        <x:fgColor rgb="FFFFFF00"/>
      </x:patternFill>
    </x:fill>
    <x:fill>
      <x:patternFill patternType="solid">
        <x:fgColor rgb="FFE7E6E6"/>
      </x:patternFill>
    </x:fill>
  </x:fills>
  <x:borders count="6">
    <x:border/>
    <x:border/>
    <x:border>
      <x:top style="thin">
        <x:color rgb="FF000000"/>
      </x:top>
    </x:border>
    <x:border>
      <x:top style="thin">
        <x:color rgb="FF000000"/>
      </x:top>
    </x:border>
    <x:border>
      <x:bottom style="thin">
        <x:color rgb="FF808080"/>
      </x:bottom>
    </x:border>
    <x:border>
      <x:bottom style="thin">
        <x:color rgb="FF808080"/>
      </x:bottom>
    </x:border>
  </x:borders>
  <x:cellStyleXfs count="1">
    <x:xf numFmtId="0" fontId="0" fillId="0" borderId="0"/>
  </x:cellStyleXfs>
  <x:cellXfs count="152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0" fillId="2" borderId="1" xfId="0" applyNumberFormat="1" applyFont="1" applyFill="1" applyBorder="1"/>
    <x:xf numFmtId="0" fontId="1" fillId="2" borderId="0" xfId="0" applyNumberFormat="1" applyFont="1" applyFill="1" applyBorder="1"/>
    <x:xf numFmtId="0" fontId="1" fillId="2" borderId="1" xfId="0" applyNumberFormat="1" applyFont="1" applyFill="1" applyBorder="1"/>
    <x:xf numFmtId="0" fontId="2" fillId="0" borderId="0" xfId="0" applyNumberFormat="1" applyFont="1" applyFill="1" applyBorder="1"/>
    <x:xf numFmtId="0" fontId="2" fillId="0" borderId="1" xfId="0" applyNumberFormat="1" applyFont="1" applyFill="1" applyBorder="1"/>
    <x:xf numFmtId="0" fontId="3" fillId="2" borderId="0" xfId="0" applyNumberFormat="1" applyFont="1" applyFill="1" applyBorder="1"/>
    <x:xf numFmtId="0" fontId="3" fillId="2" borderId="1" xfId="0" applyNumberFormat="1" applyFont="1" applyFill="1" applyBorder="1"/>
    <x:xf numFmtId="0" fontId="4" fillId="0" borderId="0" xfId="0" applyNumberFormat="1" applyFont="1" applyFill="1" applyBorder="1"/>
    <x:xf numFmtId="0" fontId="4" fillId="0" borderId="1" xfId="0" applyNumberFormat="1" applyFont="1" applyFill="1" applyBorder="1"/>
    <x:xf numFmtId="200" fontId="4" fillId="0" borderId="0" xfId="0" applyNumberFormat="1" applyFont="1" applyFill="1" applyBorder="1"/>
    <x:xf numFmtId="200" fontId="4" fillId="0" borderId="1" xfId="0" applyNumberFormat="1" applyFont="1" applyFill="1" applyBorder="1"/>
    <x:xf numFmtId="201" fontId="4" fillId="0" borderId="0" xfId="0" applyNumberFormat="1" applyFont="1" applyFill="1" applyBorder="1"/>
    <x:xf numFmtId="201" fontId="4" fillId="0" borderId="1" xfId="0" applyNumberFormat="1" applyFont="1" applyFill="1" applyBorder="1"/>
    <x:xf numFmtId="202" fontId="4" fillId="0" borderId="0" xfId="0" applyNumberFormat="1" applyFont="1" applyFill="1" applyBorder="1"/>
    <x:xf numFmtId="202" fontId="4" fillId="0" borderId="1" xfId="0" applyNumberFormat="1" applyFont="1" applyFill="1" applyBorder="1"/>
    <x:xf numFmtId="203" fontId="0" fillId="0" borderId="0" xfId="0" applyNumberFormat="1" applyFont="1" applyFill="1" applyBorder="1"/>
    <x:xf numFmtId="203" fontId="0" fillId="0" borderId="1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203" fontId="4" fillId="0" borderId="0" xfId="0" applyNumberFormat="1" applyFont="1" applyFill="1" applyBorder="1"/>
    <x:xf numFmtId="203" fontId="4" fillId="0" borderId="1" xfId="0" applyNumberFormat="1" applyFont="1" applyFill="1" applyBorder="1"/>
    <x:xf numFmtId="0" fontId="0" fillId="0" borderId="2" xfId="0" applyNumberFormat="1" applyFont="1" applyFill="1" applyBorder="1"/>
    <x:xf numFmtId="203" fontId="0" fillId="0" borderId="2" xfId="0" applyNumberFormat="1" applyFont="1" applyFill="1" applyBorder="1"/>
    <x:xf numFmtId="0" fontId="0" fillId="0" borderId="3" xfId="0" applyNumberFormat="1" applyFont="1" applyFill="1" applyBorder="1"/>
    <x:xf numFmtId="203" fontId="0" fillId="0" borderId="3" xfId="0" applyNumberFormat="1" applyFont="1" applyFill="1" applyBorder="1"/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201" fontId="0" fillId="0" borderId="2" xfId="0" applyNumberFormat="1" applyFont="1" applyFill="1" applyBorder="1"/>
    <x:xf numFmtId="201" fontId="0" fillId="0" borderId="3" xfId="0" applyNumberFormat="1" applyFont="1" applyFill="1" applyBorder="1"/>
    <x:xf numFmtId="0" fontId="5" fillId="0" borderId="0" xfId="0" applyNumberFormat="1" applyFont="1" applyFill="1" applyBorder="1"/>
    <x:xf numFmtId="0" fontId="5" fillId="0" borderId="1" xfId="0" applyNumberFormat="1" applyFont="1" applyFill="1" applyBorder="1"/>
    <x:xf numFmtId="201" fontId="5" fillId="0" borderId="0" xfId="0" applyNumberFormat="1" applyFont="1" applyFill="1" applyBorder="1"/>
    <x:xf numFmtId="201" fontId="5" fillId="0" borderId="1" xfId="0" applyNumberFormat="1" applyFont="1" applyFill="1" applyBorder="1"/>
    <x:xf numFmtId="204" fontId="5" fillId="0" borderId="0" xfId="0" applyNumberFormat="1" applyFont="1" applyFill="1" applyBorder="1"/>
    <x:xf numFmtId="204" fontId="5" fillId="0" borderId="1" xfId="0" applyNumberFormat="1" applyFont="1" applyFill="1" applyBorder="1"/>
    <x:xf numFmtId="203" fontId="5" fillId="0" borderId="0" xfId="0" applyNumberFormat="1" applyFont="1" applyFill="1" applyBorder="1"/>
    <x:xf numFmtId="203" fontId="5" fillId="0" borderId="1" xfId="0" applyNumberFormat="1" applyFont="1" applyFill="1" applyBorder="1"/>
    <x:xf numFmtId="204" fontId="0" fillId="0" borderId="0" xfId="0" applyNumberFormat="1" applyFont="1" applyFill="1" applyBorder="1"/>
    <x:xf numFmtId="204" fontId="0" fillId="0" borderId="1" xfId="0" applyNumberFormat="1" applyFont="1" applyFill="1" applyBorder="1"/>
    <x:xf numFmtId="204" fontId="4" fillId="0" borderId="0" xfId="0" applyNumberFormat="1" applyFont="1" applyFill="1" applyBorder="1"/>
    <x:xf numFmtId="204" fontId="4" fillId="0" borderId="1" xfId="0" applyNumberFormat="1" applyFont="1" applyFill="1" applyBorder="1"/>
    <x:xf numFmtId="0" fontId="0" fillId="3" borderId="0" xfId="0" applyNumberFormat="1" applyFont="1" applyFill="1" applyBorder="1"/>
    <x:xf numFmtId="0" fontId="0" fillId="3" borderId="1" xfId="0" applyNumberFormat="1" applyFont="1" applyFill="1" applyBorder="1"/>
    <x:xf numFmtId="0" fontId="6" fillId="3" borderId="0" xfId="0" applyNumberFormat="1" applyFont="1" applyFill="1" applyBorder="1"/>
    <x:xf numFmtId="0" fontId="6" fillId="3" borderId="1" xfId="0" applyNumberFormat="1" applyFont="1" applyFill="1" applyBorder="1"/>
    <x:xf numFmtId="0" fontId="6" fillId="3" borderId="0" xfId="0" applyNumberFormat="1" applyFont="1" applyFill="1" applyBorder="1" applyAlignment="1">
      <x:alignment wrapText="1"/>
    </x:xf>
    <x:xf numFmtId="0" fontId="6" fillId="3" borderId="1" xfId="0" applyNumberFormat="1" applyFont="1" applyFill="1" applyBorder="1" applyAlignment="1">
      <x:alignment wrapText="1"/>
    </x:xf>
    <x:xf numFmtId="0" fontId="7" fillId="0" borderId="0" xfId="0" applyNumberFormat="1" applyFont="1" applyFill="1" applyBorder="1"/>
    <x:xf numFmtId="0" fontId="8" fillId="0" borderId="0" xfId="0" applyNumberFormat="1" applyFont="1" applyFill="1" applyBorder="1"/>
    <x:xf numFmtId="200" fontId="9" fillId="0" borderId="0" xfId="0" applyNumberFormat="1" applyFont="1" applyFill="1" applyBorder="1"/>
    <x:xf numFmtId="201" fontId="9" fillId="0" borderId="0" xfId="0" applyNumberFormat="1" applyFont="1" applyFill="1" applyBorder="1"/>
    <x:xf numFmtId="202" fontId="9" fillId="0" borderId="0" xfId="0" applyNumberFormat="1" applyFont="1" applyFill="1" applyBorder="1"/>
    <x:xf numFmtId="203" fontId="7" fillId="0" borderId="0" xfId="0" applyNumberFormat="1" applyFont="1" applyFill="1" applyBorder="1"/>
    <x:xf numFmtId="0" fontId="7" fillId="0" borderId="0" xfId="0" applyNumberFormat="1" applyFont="1" applyFill="1" applyBorder="1" applyAlignment="1">
      <x:alignment wrapText="1"/>
    </x:xf>
    <x:xf numFmtId="0" fontId="7" fillId="0" borderId="1" xfId="0" applyNumberFormat="1" applyFont="1" applyFill="1" applyBorder="1"/>
    <x:xf numFmtId="0" fontId="8" fillId="0" borderId="1" xfId="0" applyNumberFormat="1" applyFont="1" applyFill="1" applyBorder="1"/>
    <x:xf numFmtId="200" fontId="9" fillId="0" borderId="1" xfId="0" applyNumberFormat="1" applyFont="1" applyFill="1" applyBorder="1"/>
    <x:xf numFmtId="201" fontId="9" fillId="0" borderId="1" xfId="0" applyNumberFormat="1" applyFont="1" applyFill="1" applyBorder="1"/>
    <x:xf numFmtId="202" fontId="9" fillId="0" borderId="1" xfId="0" applyNumberFormat="1" applyFont="1" applyFill="1" applyBorder="1"/>
    <x:xf numFmtId="203" fontId="7" fillId="0" borderId="1" xfId="0" applyNumberFormat="1" applyFont="1" applyFill="1" applyBorder="1"/>
    <x:xf numFmtId="0" fontId="7" fillId="0" borderId="1" xfId="0" applyNumberFormat="1" applyFont="1" applyFill="1" applyBorder="1" applyAlignment="1">
      <x:alignment wrapText="1"/>
    </x:xf>
    <x:xf numFmtId="0" fontId="3" fillId="2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200" fontId="9" fillId="0" borderId="0" xfId="0" applyNumberFormat="1" applyFont="1" applyFill="1" applyBorder="1" applyAlignment="1">
      <x:alignment vertical="center"/>
    </x:xf>
    <x:xf numFmtId="201" fontId="9" fillId="0" borderId="0" xfId="0" applyNumberFormat="1" applyFont="1" applyFill="1" applyBorder="1" applyAlignment="1">
      <x:alignment vertical="center"/>
    </x:xf>
    <x:xf numFmtId="202" fontId="9" fillId="0" borderId="0" xfId="0" applyNumberFormat="1" applyFont="1" applyFill="1" applyBorder="1" applyAlignment="1">
      <x:alignment vertical="center"/>
    </x:xf>
    <x:xf numFmtId="203" fontId="7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 wrapText="1"/>
    </x:xf>
    <x:xf numFmtId="0" fontId="3" fillId="2" borderId="1" xfId="0" applyNumberFormat="1" applyFont="1" applyFill="1" applyBorder="1" applyAlignment="1">
      <x:alignment vertical="center"/>
    </x:xf>
    <x:xf numFmtId="0" fontId="7" fillId="0" borderId="1" xfId="0" applyNumberFormat="1" applyFont="1" applyFill="1" applyBorder="1" applyAlignment="1">
      <x:alignment vertical="center"/>
    </x:xf>
    <x:xf numFmtId="0" fontId="8" fillId="0" borderId="1" xfId="0" applyNumberFormat="1" applyFont="1" applyFill="1" applyBorder="1" applyAlignment="1">
      <x:alignment vertical="center"/>
    </x:xf>
    <x:xf numFmtId="200" fontId="9" fillId="0" borderId="1" xfId="0" applyNumberFormat="1" applyFont="1" applyFill="1" applyBorder="1" applyAlignment="1">
      <x:alignment vertical="center"/>
    </x:xf>
    <x:xf numFmtId="201" fontId="9" fillId="0" borderId="1" xfId="0" applyNumberFormat="1" applyFont="1" applyFill="1" applyBorder="1" applyAlignment="1">
      <x:alignment vertical="center"/>
    </x:xf>
    <x:xf numFmtId="202" fontId="9" fillId="0" borderId="1" xfId="0" applyNumberFormat="1" applyFont="1" applyFill="1" applyBorder="1" applyAlignment="1">
      <x:alignment vertical="center"/>
    </x:xf>
    <x:xf numFmtId="203" fontId="7" fillId="0" borderId="1" xfId="0" applyNumberFormat="1" applyFont="1" applyFill="1" applyBorder="1" applyAlignment="1">
      <x:alignment vertical="center"/>
    </x:xf>
    <x:xf numFmtId="0" fontId="7" fillId="0" borderId="1" xfId="0" applyNumberFormat="1" applyFont="1" applyFill="1" applyBorder="1" applyAlignment="1">
      <x:alignment vertical="center" wrapText="1"/>
    </x:xf>
    <x:xf numFmtId="203" fontId="9" fillId="0" borderId="0" xfId="0" applyNumberFormat="1" applyFont="1" applyFill="1" applyBorder="1"/>
    <x:xf numFmtId="0" fontId="7" fillId="0" borderId="2" xfId="0" applyNumberFormat="1" applyFont="1" applyFill="1" applyBorder="1"/>
    <x:xf numFmtId="203" fontId="7" fillId="0" borderId="2" xfId="0" applyNumberFormat="1" applyFont="1" applyFill="1" applyBorder="1"/>
    <x:xf numFmtId="201" fontId="7" fillId="0" borderId="2" xfId="0" applyNumberFormat="1" applyFont="1" applyFill="1" applyBorder="1"/>
    <x:xf numFmtId="201" fontId="7" fillId="0" borderId="0" xfId="0" applyNumberFormat="1" applyFont="1" applyFill="1" applyBorder="1"/>
    <x:xf numFmtId="203" fontId="9" fillId="0" borderId="1" xfId="0" applyNumberFormat="1" applyFont="1" applyFill="1" applyBorder="1"/>
    <x:xf numFmtId="0" fontId="7" fillId="0" borderId="3" xfId="0" applyNumberFormat="1" applyFont="1" applyFill="1" applyBorder="1"/>
    <x:xf numFmtId="203" fontId="7" fillId="0" borderId="3" xfId="0" applyNumberFormat="1" applyFont="1" applyFill="1" applyBorder="1"/>
    <x:xf numFmtId="201" fontId="7" fillId="0" borderId="3" xfId="0" applyNumberFormat="1" applyFont="1" applyFill="1" applyBorder="1"/>
    <x:xf numFmtId="201" fontId="7" fillId="0" borderId="1" xfId="0" applyNumberFormat="1" applyFont="1" applyFill="1" applyBorder="1"/>
    <x:xf numFmtId="203" fontId="9" fillId="0" borderId="0" xfId="0" applyNumberFormat="1" applyFont="1" applyFill="1" applyBorder="1" applyAlignment="1">
      <x:alignment vertical="center"/>
    </x:xf>
    <x:xf numFmtId="0" fontId="7" fillId="0" borderId="2" xfId="0" applyNumberFormat="1" applyFont="1" applyFill="1" applyBorder="1" applyAlignment="1">
      <x:alignment vertical="center"/>
    </x:xf>
    <x:xf numFmtId="203" fontId="7" fillId="0" borderId="2" xfId="0" applyNumberFormat="1" applyFont="1" applyFill="1" applyBorder="1" applyAlignment="1">
      <x:alignment vertical="center"/>
    </x:xf>
    <x:xf numFmtId="201" fontId="7" fillId="0" borderId="2" xfId="0" applyNumberFormat="1" applyFont="1" applyFill="1" applyBorder="1" applyAlignment="1">
      <x:alignment vertical="center"/>
    </x:xf>
    <x:xf numFmtId="201" fontId="7" fillId="0" borderId="0" xfId="0" applyNumberFormat="1" applyFont="1" applyFill="1" applyBorder="1" applyAlignment="1">
      <x:alignment vertical="center"/>
    </x:xf>
    <x:xf numFmtId="203" fontId="9" fillId="0" borderId="1" xfId="0" applyNumberFormat="1" applyFont="1" applyFill="1" applyBorder="1" applyAlignment="1">
      <x:alignment vertical="center"/>
    </x:xf>
    <x:xf numFmtId="0" fontId="7" fillId="0" borderId="3" xfId="0" applyNumberFormat="1" applyFont="1" applyFill="1" applyBorder="1" applyAlignment="1">
      <x:alignment vertical="center"/>
    </x:xf>
    <x:xf numFmtId="203" fontId="7" fillId="0" borderId="3" xfId="0" applyNumberFormat="1" applyFont="1" applyFill="1" applyBorder="1" applyAlignment="1">
      <x:alignment vertical="center"/>
    </x:xf>
    <x:xf numFmtId="201" fontId="7" fillId="0" borderId="3" xfId="0" applyNumberFormat="1" applyFont="1" applyFill="1" applyBorder="1" applyAlignment="1">
      <x:alignment vertical="center"/>
    </x:xf>
    <x:xf numFmtId="201" fontId="7" fillId="0" borderId="1" xfId="0" applyNumberFormat="1" applyFont="1" applyFill="1" applyBorder="1" applyAlignment="1">
      <x:alignment vertical="center"/>
    </x:xf>
    <x:xf numFmtId="201" fontId="10" fillId="0" borderId="0" xfId="0" applyNumberFormat="1" applyFont="1" applyFill="1" applyBorder="1"/>
    <x:xf numFmtId="201" fontId="10" fillId="0" borderId="1" xfId="0" applyNumberFormat="1" applyFont="1" applyFill="1" applyBorder="1"/>
    <x:xf numFmtId="201" fontId="10" fillId="0" borderId="0" xfId="0" applyNumberFormat="1" applyFont="1" applyFill="1" applyBorder="1" applyAlignment="1">
      <x:alignment vertical="center"/>
    </x:xf>
    <x:xf numFmtId="201" fontId="10" fillId="0" borderId="1" xfId="0" applyNumberFormat="1" applyFont="1" applyFill="1" applyBorder="1" applyAlignment="1">
      <x:alignment vertical="center"/>
    </x:xf>
    <x:xf numFmtId="204" fontId="10" fillId="0" borderId="0" xfId="0" applyNumberFormat="1" applyFont="1" applyFill="1" applyBorder="1"/>
    <x:xf numFmtId="203" fontId="10" fillId="0" borderId="0" xfId="0" applyNumberFormat="1" applyFont="1" applyFill="1" applyBorder="1"/>
    <x:xf numFmtId="204" fontId="7" fillId="0" borderId="0" xfId="0" applyNumberFormat="1" applyFont="1" applyFill="1" applyBorder="1"/>
    <x:xf numFmtId="204" fontId="10" fillId="0" borderId="1" xfId="0" applyNumberFormat="1" applyFont="1" applyFill="1" applyBorder="1"/>
    <x:xf numFmtId="203" fontId="10" fillId="0" borderId="1" xfId="0" applyNumberFormat="1" applyFont="1" applyFill="1" applyBorder="1"/>
    <x:xf numFmtId="204" fontId="7" fillId="0" borderId="1" xfId="0" applyNumberFormat="1" applyFont="1" applyFill="1" applyBorder="1"/>
    <x:xf numFmtId="204" fontId="10" fillId="0" borderId="0" xfId="0" applyNumberFormat="1" applyFont="1" applyFill="1" applyBorder="1" applyAlignment="1">
      <x:alignment vertical="center"/>
    </x:xf>
    <x:xf numFmtId="203" fontId="10" fillId="0" borderId="0" xfId="0" applyNumberFormat="1" applyFont="1" applyFill="1" applyBorder="1" applyAlignment="1">
      <x:alignment vertical="center"/>
    </x:xf>
    <x:xf numFmtId="204" fontId="7" fillId="0" borderId="0" xfId="0" applyNumberFormat="1" applyFont="1" applyFill="1" applyBorder="1" applyAlignment="1">
      <x:alignment vertical="center"/>
    </x:xf>
    <x:xf numFmtId="204" fontId="10" fillId="0" borderId="1" xfId="0" applyNumberFormat="1" applyFont="1" applyFill="1" applyBorder="1" applyAlignment="1">
      <x:alignment vertical="center"/>
    </x:xf>
    <x:xf numFmtId="203" fontId="10" fillId="0" borderId="1" xfId="0" applyNumberFormat="1" applyFont="1" applyFill="1" applyBorder="1" applyAlignment="1">
      <x:alignment vertical="center"/>
    </x:xf>
    <x:xf numFmtId="204" fontId="7" fillId="0" borderId="1" xfId="0" applyNumberFormat="1" applyFont="1" applyFill="1" applyBorder="1" applyAlignment="1">
      <x:alignment vertical="center"/>
    </x:xf>
    <x:xf numFmtId="204" fontId="9" fillId="0" borderId="0" xfId="0" applyNumberFormat="1" applyFont="1" applyFill="1" applyBorder="1"/>
    <x:xf numFmtId="204" fontId="9" fillId="0" borderId="1" xfId="0" applyNumberFormat="1" applyFont="1" applyFill="1" applyBorder="1"/>
    <x:xf numFmtId="204" fontId="9" fillId="0" borderId="0" xfId="0" applyNumberFormat="1" applyFont="1" applyFill="1" applyBorder="1" applyAlignment="1">
      <x:alignment vertical="center"/>
    </x:xf>
    <x:xf numFmtId="204" fontId="9" fillId="0" borderId="1" xfId="0" applyNumberFormat="1" applyFont="1" applyFill="1" applyBorder="1" applyAlignment="1">
      <x:alignment vertical="center"/>
    </x:xf>
    <x:xf numFmtId="0" fontId="11" fillId="3" borderId="0" xfId="0" applyNumberFormat="1" applyFont="1" applyFill="1" applyBorder="1"/>
    <x:xf numFmtId="0" fontId="11" fillId="3" borderId="0" xfId="0" applyNumberFormat="1" applyFont="1" applyFill="1" applyBorder="1" applyAlignment="1">
      <x:alignment wrapText="1"/>
    </x:xf>
    <x:xf numFmtId="0" fontId="11" fillId="3" borderId="1" xfId="0" applyNumberFormat="1" applyFont="1" applyFill="1" applyBorder="1"/>
    <x:xf numFmtId="0" fontId="11" fillId="3" borderId="1" xfId="0" applyNumberFormat="1" applyFont="1" applyFill="1" applyBorder="1" applyAlignment="1">
      <x:alignment wrapText="1"/>
    </x:xf>
    <x:xf numFmtId="0" fontId="11" fillId="3" borderId="0" xfId="0" applyNumberFormat="1" applyFont="1" applyFill="1" applyBorder="1" applyAlignment="1">
      <x:alignment vertical="center"/>
    </x:xf>
    <x:xf numFmtId="0" fontId="11" fillId="3" borderId="0" xfId="0" applyNumberFormat="1" applyFont="1" applyFill="1" applyBorder="1" applyAlignment="1">
      <x:alignment vertical="center" wrapText="1"/>
    </x:xf>
    <x:xf numFmtId="0" fontId="11" fillId="3" borderId="1" xfId="0" applyNumberFormat="1" applyFont="1" applyFill="1" applyBorder="1" applyAlignment="1">
      <x:alignment vertical="center"/>
    </x:xf>
    <x:xf numFmtId="0" fontId="11" fillId="3" borderId="1" xfId="0" applyNumberFormat="1" applyFont="1" applyFill="1" applyBorder="1" applyAlignment="1">
      <x:alignment vertical="center" wrapText="1"/>
    </x:xf>
    <x:xf numFmtId="0" fontId="7" fillId="4" borderId="0" xfId="0" applyNumberFormat="1" applyFont="1" applyFill="1" applyBorder="1" applyAlignment="1">
      <x:alignment vertical="center"/>
    </x:xf>
    <x:xf numFmtId="0" fontId="7" fillId="4" borderId="1" xfId="0" applyNumberFormat="1" applyFont="1" applyFill="1" applyBorder="1" applyAlignment="1">
      <x:alignment vertical="center"/>
    </x:xf>
    <x:xf numFmtId="0" fontId="11" fillId="4" borderId="0" xfId="0" applyNumberFormat="1" applyFont="1" applyFill="1" applyBorder="1" applyAlignment="1">
      <x:alignment vertical="center"/>
    </x:xf>
    <x:xf numFmtId="0" fontId="11" fillId="4" borderId="1" xfId="0" applyNumberFormat="1" applyFont="1" applyFill="1" applyBorder="1" applyAlignment="1">
      <x:alignment vertical="center"/>
    </x:xf>
    <x:xf numFmtId="0" fontId="11" fillId="4" borderId="4" xfId="0" applyNumberFormat="1" applyFont="1" applyFill="1" applyBorder="1" applyAlignment="1">
      <x:alignment vertical="center"/>
    </x:xf>
    <x:xf numFmtId="0" fontId="11" fillId="4" borderId="5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vertical="center" wrapText="1"/>
    </x:xf>
    <x:xf numFmtId="0" fontId="7" fillId="4" borderId="1" xfId="0" applyNumberFormat="1" applyFont="1" applyFill="1" applyBorder="1" applyAlignment="1">
      <x:alignment vertical="center" wrapText="1"/>
    </x:xf>
    <x:xf numFmtId="0" fontId="11" fillId="4" borderId="0" xfId="0" applyNumberFormat="1" applyFont="1" applyFill="1" applyBorder="1" applyAlignment="1">
      <x:alignment vertical="center" wrapText="1"/>
    </x:xf>
    <x:xf numFmtId="0" fontId="11" fillId="4" borderId="1" xfId="0" applyNumberFormat="1" applyFont="1" applyFill="1" applyBorder="1" applyAlignment="1">
      <x:alignment vertical="center" wrapText="1"/>
    </x:xf>
    <x:xf numFmtId="0" fontId="11" fillId="4" borderId="4" xfId="0" applyNumberFormat="1" applyFont="1" applyFill="1" applyBorder="1" applyAlignment="1">
      <x:alignment vertical="center" wrapText="1"/>
    </x:xf>
    <x:xf numFmtId="0" fontId="11" fillId="4" borderId="5" xfId="0" applyNumberFormat="1" applyFont="1" applyFill="1" applyBorder="1" applyAlignment="1">
      <x:alignment vertical="center" wrapText="1"/>
    </x:xf>
    <x:xf numFmtId="203" fontId="9" fillId="4" borderId="0" xfId="0" applyNumberFormat="1" applyFont="1" applyFill="1" applyBorder="1" applyAlignment="1">
      <x:alignment vertical="center"/>
    </x:xf>
    <x:xf numFmtId="203" fontId="9" fillId="4" borderId="1" xfId="0" applyNumberFormat="1" applyFont="1" applyFill="1" applyBorder="1" applyAlignment="1">
      <x:alignment vertical="center"/>
    </x:xf>
    <x:xf numFmtId="203" fontId="12" fillId="4" borderId="0" xfId="0" applyNumberFormat="1" applyFont="1" applyFill="1" applyBorder="1" applyAlignment="1">
      <x:alignment vertical="center"/>
    </x:xf>
    <x:xf numFmtId="203" fontId="12" fillId="4" borderId="1" xfId="0" applyNumberFormat="1" applyFont="1" applyFill="1" applyBorder="1" applyAlignment="1">
      <x:alignment vertical="center"/>
    </x:xf>
    <x:xf numFmtId="203" fontId="12" fillId="4" borderId="4" xfId="0" applyNumberFormat="1" applyFont="1" applyFill="1" applyBorder="1" applyAlignment="1">
      <x:alignment vertical="center"/>
    </x:xf>
    <x:xf numFmtId="203" fontId="12" fillId="4" borderId="5" xfId="0" applyNumberFormat="1" applyFont="1" applyFill="1" applyBorder="1" applyAlignment="1">
      <x:alignment vertical="center"/>
    </x:xf>
    <x:xf numFmtId="201" fontId="9" fillId="4" borderId="0" xfId="0" applyNumberFormat="1" applyFont="1" applyFill="1" applyBorder="1" applyAlignment="1">
      <x:alignment vertical="center"/>
    </x:xf>
    <x:xf numFmtId="201" fontId="9" fillId="4" borderId="1" xfId="0" applyNumberFormat="1" applyFont="1" applyFill="1" applyBorder="1" applyAlignment="1">
      <x:alignment vertical="center"/>
    </x:xf>
    <x:xf numFmtId="201" fontId="12" fillId="4" borderId="0" xfId="0" applyNumberFormat="1" applyFont="1" applyFill="1" applyBorder="1" applyAlignment="1">
      <x:alignment vertical="center"/>
    </x:xf>
    <x:xf numFmtId="201" fontId="12" fillId="4" borderId="1" xfId="0" applyNumberFormat="1" applyFont="1" applyFill="1" applyBorder="1" applyAlignment="1">
      <x:alignment vertical="center"/>
    </x:xf>
    <x:xf numFmtId="201" fontId="12" fillId="4" borderId="4" xfId="0" applyNumberFormat="1" applyFont="1" applyFill="1" applyBorder="1" applyAlignment="1">
      <x:alignment vertical="center"/>
    </x:xf>
    <x:xf numFmtId="201" fontId="12" fillId="4" borderId="5" xfId="0" applyNumberFormat="1" applyFont="1" applyFill="1" applyBorder="1" applyAlignment="1">
      <x:alignment vertical="center"/>
    </x:xf>
  </x:cellXfs>
  <x:cellStyles count="1">
    <x:cellStyle name="Normal" xfId="0"/>
  </x:cellStyles>
  <x:dxfs count="1">
    <x:dxf>
      <x:fill>
        <x:patternFill>
          <x:bgColor rgb="FFF4CCCC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8b2ca159054285" /><Relationship Type="http://schemas.openxmlformats.org/officeDocument/2006/relationships/theme" Target="/xl/theme/theme1.xml" Id="R4af6f9a11e224fd3" /><Relationship Type="http://schemas.openxmlformats.org/officeDocument/2006/relationships/sharedStrings" Target="/xl/sharedStrings.xml" Id="Rad469ff523384714" /><Relationship Type="http://schemas.openxmlformats.org/officeDocument/2006/relationships/worksheet" Target="/xl/worksheets/sheet1.xml" Id="Rf4bd9707c8564903" /><Relationship Type="http://schemas.openxmlformats.org/officeDocument/2006/relationships/worksheet" Target="/xl/worksheets/sheet2.xml" Id="R843e05b6e3264e20" /><Relationship Type="http://schemas.openxmlformats.org/officeDocument/2006/relationships/worksheet" Target="/xl/worksheets/sheet3.xml" Id="R167aa0d8baa44231" /><Relationship Type="http://schemas.openxmlformats.org/officeDocument/2006/relationships/worksheet" Target="/xl/worksheets/sheet4.xml" Id="Rda865a9fbcb547a5" /><Relationship Type="http://schemas.openxmlformats.org/officeDocument/2006/relationships/worksheet" Target="/xl/worksheets/sheet5.xml" Id="R57941900bc274e56" /><Relationship Type="http://schemas.openxmlformats.org/officeDocument/2006/relationships/worksheet" Target="/xl/worksheets/sheet6.xml" Id="R15a9e6b8e8744251" /><Relationship Type="http://schemas.openxmlformats.org/officeDocument/2006/relationships/worksheet" Target="/xl/worksheets/sheet7.xml" Id="R60370771ecd54e10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35" hidden="0" customWidth="1"/>
    <x:col min="2" max="2" width="26" hidden="0" customWidth="1"/>
    <x:col min="3" max="3" width="62" hidden="0" customWidth="1"/>
    <x:col min="4" max="4" width="24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</x:cols>
  <x:sheetData>
    <x:row r="1" ht="28" customHeight="1">
      <x:c r="A1" s="64" t="str">
        <x:v>OCS / Mitie — £3.1bn M&amp;A Transaction Model V2</x:v>
      </x:c>
      <x:c r="B1" s="64" t="str">
        <x:v>OCS / Mitie — £3.1bn M&amp;A Transaction Model V2</x:v>
      </x:c>
      <x:c r="C1" s="64" t="str">
        <x:v>OCS / Mitie — £3.1bn M&amp;A Transaction Model V2</x:v>
      </x:c>
      <x:c r="D1" s="64" t="str">
        <x:v>OCS / Mitie — £3.1bn M&amp;A Transaction Model V2</x:v>
      </x:c>
      <x:c r="E1" s="64" t="str">
        <x:v>OCS / Mitie — £3.1bn M&amp;A Transaction Model V2</x:v>
      </x:c>
      <x:c r="F1" s="64" t="str">
        <x:v>OCS / Mitie — £3.1bn M&amp;A Transaction Model V2</x:v>
      </x:c>
      <x:c r="G1" s="64" t="str">
        <x:v>OCS / Mitie — £3.1bn M&amp;A Transaction Model V2</x:v>
      </x:c>
      <x:c r="H1" s="64" t="str">
        <x:v>OCS / Mitie — £3.1bn M&amp;A Transaction Model V2</x:v>
      </x:c>
    </x:row>
    <x:row r="2">
      <x:c r="A2" s="65"/>
      <x:c r="B2" s="65"/>
      <x:c r="C2" s="65"/>
      <x:c r="D2" s="65"/>
      <x:c r="E2" s="65"/>
      <x:c r="F2" s="65"/>
      <x:c r="G2" s="65"/>
      <x:c r="H2" s="65"/>
    </x:row>
    <x:row r="3">
      <x:c r="A3" s="66" t="str">
        <x:v>Project Marlin | Independent transaction analysis | 10 September 2026</x:v>
      </x:c>
      <x:c r="B3" s="65"/>
      <x:c r="C3" s="65"/>
      <x:c r="D3" s="65"/>
      <x:c r="E3" s="65"/>
      <x:c r="F3" s="65"/>
      <x:c r="G3" s="65"/>
      <x:c r="H3" s="65"/>
    </x:row>
    <x:row r="4">
      <x:c r="A4" s="65"/>
      <x:c r="B4" s="65"/>
      <x:c r="C4" s="65"/>
      <x:c r="D4" s="65"/>
      <x:c r="E4" s="65"/>
      <x:c r="F4" s="65"/>
      <x:c r="G4" s="65"/>
      <x:c r="H4" s="65"/>
    </x:row>
    <x:row r="5" ht="20" customHeight="1">
      <x:c r="A5" s="64" t="str">
        <x:v>Transaction Overview</x:v>
      </x:c>
      <x:c r="B5" s="64" t="str">
        <x:v>Transaction Overview</x:v>
      </x:c>
      <x:c r="C5" s="64" t="str">
        <x:v>Transaction Overview</x:v>
      </x:c>
      <x:c r="D5" s="64" t="str">
        <x:v>Transaction Overview</x:v>
      </x:c>
      <x:c r="E5" s="64" t="str">
        <x:v>Transaction Overview</x:v>
      </x:c>
      <x:c r="F5" s="64" t="str">
        <x:v>Transaction Overview</x:v>
      </x:c>
      <x:c r="G5" s="64" t="str">
        <x:v>Transaction Overview</x:v>
      </x:c>
      <x:c r="H5" s="64" t="str">
        <x:v>Transaction Overview</x:v>
      </x:c>
    </x:row>
    <x:row r="6">
      <x:c r="A6" s="65" t="str">
        <x:v>Announcement date</x:v>
      </x:c>
      <x:c r="B6" s="65" t="str">
        <x:v>21 July 2026</x:v>
      </x:c>
      <x:c r="C6" s="65"/>
      <x:c r="D6" s="65"/>
      <x:c r="E6" s="65"/>
      <x:c r="F6" s="65"/>
      <x:c r="G6" s="65"/>
      <x:c r="H6" s="65"/>
    </x:row>
    <x:row r="7">
      <x:c r="A7" s="65" t="str">
        <x:v>Acquirer</x:v>
      </x:c>
      <x:c r="B7" s="65" t="str">
        <x:v>OCS Group International Limited</x:v>
      </x:c>
      <x:c r="C7" s="65"/>
      <x:c r="D7" s="65"/>
      <x:c r="E7" s="65"/>
      <x:c r="F7" s="65"/>
      <x:c r="G7" s="65"/>
      <x:c r="H7" s="65"/>
    </x:row>
    <x:row r="8">
      <x:c r="A8" s="65" t="str">
        <x:v>Sponsor</x:v>
      </x:c>
      <x:c r="B8" s="65" t="str">
        <x:v>Clayton, Dubilier &amp; Rice (CD&amp;R)</x:v>
      </x:c>
      <x:c r="C8" s="65"/>
      <x:c r="D8" s="65"/>
      <x:c r="E8" s="65"/>
      <x:c r="F8" s="65"/>
      <x:c r="G8" s="65"/>
      <x:c r="H8" s="65"/>
    </x:row>
    <x:row r="9">
      <x:c r="A9" s="65" t="str">
        <x:v>Target</x:v>
      </x:c>
      <x:c r="B9" s="65" t="str">
        <x:v>Mitie Group plc</x:v>
      </x:c>
      <x:c r="C9" s="65"/>
      <x:c r="D9" s="65"/>
      <x:c r="E9" s="65"/>
      <x:c r="F9" s="65"/>
      <x:c r="G9" s="65"/>
      <x:c r="H9" s="65"/>
    </x:row>
    <x:row r="10">
      <x:c r="A10" s="65" t="str">
        <x:v>Structure</x:v>
      </x:c>
      <x:c r="B10" s="65" t="str">
        <x:v>Recommended cash acquisition via Scottish scheme of arrangement</x:v>
      </x:c>
      <x:c r="C10" s="65"/>
      <x:c r="D10" s="65"/>
      <x:c r="E10" s="65"/>
      <x:c r="F10" s="65"/>
      <x:c r="G10" s="65"/>
      <x:c r="H10" s="65"/>
    </x:row>
    <x:row r="11">
      <x:c r="A11" s="65" t="str">
        <x:v>Acquisition price / share (£)</x:v>
      </x:c>
      <x:c r="B11" s="67" t="n">
        <x:v>2.185</x:v>
      </x:c>
      <x:c r="C11" s="65"/>
      <x:c r="D11" s="65"/>
      <x:c r="E11" s="65"/>
      <x:c r="F11" s="65"/>
      <x:c r="G11" s="65"/>
      <x:c r="H11" s="65"/>
    </x:row>
    <x:row r="12">
      <x:c r="A12" s="65" t="str">
        <x:v>FY26 final dividend / share (£)</x:v>
      </x:c>
      <x:c r="B12" s="67" t="n">
        <x:v>0.031</x:v>
      </x:c>
      <x:c r="C12" s="65"/>
      <x:c r="D12" s="65"/>
      <x:c r="E12" s="65"/>
      <x:c r="F12" s="65"/>
      <x:c r="G12" s="65"/>
      <x:c r="H12" s="65"/>
    </x:row>
    <x:row r="13">
      <x:c r="A13" s="65" t="str">
        <x:v>Acquisition value / share (£)</x:v>
      </x:c>
      <x:c r="B13" s="67" t="n">
        <x:v>2.216</x:v>
      </x:c>
      <x:c r="C13" s="65"/>
      <x:c r="D13" s="65"/>
      <x:c r="E13" s="65"/>
      <x:c r="F13" s="65"/>
      <x:c r="G13" s="65"/>
      <x:c r="H13" s="65"/>
    </x:row>
    <x:row r="14">
      <x:c r="A14" s="65" t="str">
        <x:v>Unaffected price / share (£)</x:v>
      </x:c>
      <x:c r="B14" s="67" t="n">
        <x:v>1.51</x:v>
      </x:c>
      <x:c r="C14" s="65"/>
      <x:c r="D14" s="65"/>
      <x:c r="E14" s="65"/>
      <x:c r="F14" s="65"/>
      <x:c r="G14" s="65"/>
      <x:c r="H14" s="65"/>
    </x:row>
    <x:row r="15">
      <x:c r="A15" s="65" t="str">
        <x:v>Fully diluted equity value (£m)</x:v>
      </x:c>
      <x:c r="B15" s="68" t="n">
        <x:v>3100</x:v>
      </x:c>
      <x:c r="C15" s="65"/>
      <x:c r="D15" s="65"/>
      <x:c r="E15" s="65"/>
      <x:c r="F15" s="65"/>
      <x:c r="G15" s="65"/>
      <x:c r="H15" s="65"/>
    </x:row>
    <x:row r="16">
      <x:c r="A16" s="65" t="str">
        <x:v>Expected completion</x:v>
      </x:c>
      <x:c r="B16" s="65" t="str">
        <x:v>Q1 2027</x:v>
      </x:c>
      <x:c r="C16" s="65"/>
      <x:c r="D16" s="65"/>
      <x:c r="E16" s="65"/>
      <x:c r="F16" s="65"/>
      <x:c r="G16" s="65"/>
      <x:c r="H16" s="65"/>
    </x:row>
    <x:row r="17">
      <x:c r="A17" s="65" t="str">
        <x:v>Scheme vote</x:v>
      </x:c>
      <x:c r="B17" s="65" t="str">
        <x:v>16 September 2026</x:v>
      </x:c>
      <x:c r="C17" s="65"/>
      <x:c r="D17" s="65"/>
      <x:c r="E17" s="65"/>
      <x:c r="F17" s="65"/>
      <x:c r="G17" s="65"/>
      <x:c r="H17" s="65"/>
    </x:row>
    <x:row r="18">
      <x:c r="A18" s="65" t="str">
        <x:v>Status</x:v>
      </x:c>
      <x:c r="B18" s="65" t="str">
        <x:v>Pending approvals</x:v>
      </x:c>
      <x:c r="C18" s="65"/>
      <x:c r="D18" s="65"/>
      <x:c r="E18" s="65"/>
      <x:c r="F18" s="65"/>
      <x:c r="G18" s="65"/>
      <x:c r="H18" s="65"/>
    </x:row>
    <x:row r="19">
      <x:c r="A19" s="65"/>
      <x:c r="B19" s="65"/>
      <x:c r="C19" s="65"/>
      <x:c r="D19" s="65"/>
      <x:c r="E19" s="65"/>
      <x:c r="F19" s="65"/>
      <x:c r="G19" s="65"/>
      <x:c r="H19" s="65"/>
    </x:row>
    <x:row r="20" ht="20" customHeight="1">
      <x:c r="A20" s="64" t="str">
        <x:v>Offer Premium</x:v>
      </x:c>
      <x:c r="B20" s="64" t="str">
        <x:v>Offer Premium</x:v>
      </x:c>
      <x:c r="C20" s="64" t="str">
        <x:v>Offer Premium</x:v>
      </x:c>
      <x:c r="D20" s="64" t="str">
        <x:v>Offer Premium</x:v>
      </x:c>
      <x:c r="E20" s="64" t="str">
        <x:v>Offer Premium</x:v>
      </x:c>
      <x:c r="F20" s="64" t="str">
        <x:v>Offer Premium</x:v>
      </x:c>
      <x:c r="G20" s="64" t="str">
        <x:v>Offer Premium</x:v>
      </x:c>
      <x:c r="H20" s="64" t="str">
        <x:v>Offer Premium</x:v>
      </x:c>
    </x:row>
    <x:row r="21">
      <x:c r="A21" s="132" t="str">
        <x:v>Reference</x:v>
      </x:c>
      <x:c r="B21" s="132" t="str">
        <x:v>Price (p)</x:v>
      </x:c>
      <x:c r="C21" s="132" t="str">
        <x:v>Premium on 218.5p cash</x:v>
      </x:c>
      <x:c r="D21" s="132" t="str">
        <x:v>Premium incl. 3.1p dividend</x:v>
      </x:c>
      <x:c r="E21" s="65"/>
      <x:c r="F21" s="65"/>
      <x:c r="G21" s="65"/>
      <x:c r="H21" s="65"/>
    </x:row>
    <x:row r="22">
      <x:c r="A22" s="65" t="str">
        <x:v>Unaffected close — 20 Jul 2026</x:v>
      </x:c>
      <x:c r="B22" s="69" t="n">
        <x:v>151</x:v>
      </x:c>
      <x:c r="C22" s="70" t="n">
        <x:f>$B$11/(B22/100)-1</x:f>
        <x:v>0.4470198675496688</x:v>
      </x:c>
      <x:c r="D22" s="70" t="n">
        <x:f>$B$13/(B22/100)-1</x:f>
        <x:v>0.46754966887417226</x:v>
      </x:c>
      <x:c r="E22" s="65"/>
      <x:c r="F22" s="65"/>
      <x:c r="G22" s="65"/>
      <x:c r="H22" s="65"/>
    </x:row>
    <x:row r="23">
      <x:c r="A23" s="65" t="str">
        <x:v>3-month VWAP</x:v>
      </x:c>
      <x:c r="B23" s="69" t="n">
        <x:v>159.3</x:v>
      </x:c>
      <x:c r="C23" s="70" t="n">
        <x:f>$B$11/(B23/100)-1</x:f>
        <x:v>0.37162586315128676</x:v>
      </x:c>
      <x:c r="D23" s="70" t="n">
        <x:f>$B$13/(B23/100)-1</x:f>
        <x:v>0.39108600125549264</x:v>
      </x:c>
      <x:c r="E23" s="65"/>
      <x:c r="F23" s="65"/>
      <x:c r="G23" s="65"/>
      <x:c r="H23" s="65"/>
    </x:row>
    <x:row r="24">
      <x:c r="A24" s="65" t="str">
        <x:v>6-month VWAP</x:v>
      </x:c>
      <x:c r="B24" s="69" t="n">
        <x:v>164.9</x:v>
      </x:c>
      <x:c r="C24" s="70" t="n">
        <x:f>$B$11/(B24/100)-1</x:f>
        <x:v>0.3250454821103699</x:v>
      </x:c>
      <x:c r="D24" s="70" t="n">
        <x:f>$B$13/(B24/100)-1</x:f>
        <x:v>0.3438447543966041</x:v>
      </x:c>
      <x:c r="E24" s="65"/>
      <x:c r="F24" s="65"/>
      <x:c r="G24" s="65"/>
      <x:c r="H24" s="65"/>
    </x:row>
    <x:row r="25">
      <x:c r="A25" s="65" t="str">
        <x:v>All-time high close — 14 Apr 2026</x:v>
      </x:c>
      <x:c r="B25" s="69" t="n">
        <x:v>185.7</x:v>
      </x:c>
      <x:c r="C25" s="70" t="n">
        <x:f>$B$11/(B25/100)-1</x:f>
        <x:v>0.17662897145934298</x:v>
      </x:c>
      <x:c r="D25" s="70" t="n">
        <x:f>$B$13/(B25/100)-1</x:f>
        <x:v>0.19332256327409802</x:v>
      </x:c>
      <x:c r="E25" s="65"/>
      <x:c r="F25" s="65"/>
      <x:c r="G25" s="65"/>
      <x:c r="H25" s="65"/>
    </x:row>
    <x:row r="26">
      <x:c r="A26" s="65"/>
      <x:c r="B26" s="65"/>
      <x:c r="C26" s="65"/>
      <x:c r="D26" s="65"/>
      <x:c r="E26" s="65"/>
      <x:c r="F26" s="65"/>
      <x:c r="G26" s="65"/>
      <x:c r="H26" s="65"/>
    </x:row>
    <x:row r="27" ht="20" customHeight="1">
      <x:c r="A27" s="64" t="str">
        <x:v>Advisers &amp; Strategic Framing</x:v>
      </x:c>
      <x:c r="B27" s="64" t="str">
        <x:v>Advisers &amp; Strategic Framing</x:v>
      </x:c>
      <x:c r="C27" s="64" t="str">
        <x:v>Advisers &amp; Strategic Framing</x:v>
      </x:c>
      <x:c r="D27" s="64" t="str">
        <x:v>Advisers &amp; Strategic Framing</x:v>
      </x:c>
      <x:c r="E27" s="64" t="str">
        <x:v>Advisers &amp; Strategic Framing</x:v>
      </x:c>
      <x:c r="F27" s="64" t="str">
        <x:v>Advisers &amp; Strategic Framing</x:v>
      </x:c>
      <x:c r="G27" s="64" t="str">
        <x:v>Advisers &amp; Strategic Framing</x:v>
      </x:c>
      <x:c r="H27" s="64" t="str">
        <x:v>Advisers &amp; Strategic Framing</x:v>
      </x:c>
    </x:row>
    <x:row r="28">
      <x:c r="A28" s="132" t="str">
        <x:v>Party</x:v>
      </x:c>
      <x:c r="B28" s="132" t="str">
        <x:v>Role</x:v>
      </x:c>
      <x:c r="C28" s="132" t="str">
        <x:v>Adviser / observation</x:v>
      </x:c>
      <x:c r="D28" s="65"/>
      <x:c r="E28" s="65"/>
      <x:c r="F28" s="65"/>
      <x:c r="G28" s="65"/>
      <x:c r="H28" s="65"/>
    </x:row>
    <x:row r="29">
      <x:c r="A29" s="65" t="str">
        <x:v>OCS</x:v>
      </x:c>
      <x:c r="B29" s="65" t="str">
        <x:v>Lead financial adviser</x:v>
      </x:c>
      <x:c r="C29" s="65" t="str">
        <x:v>Lazard</x:v>
      </x:c>
      <x:c r="D29" s="65"/>
      <x:c r="E29" s="65"/>
      <x:c r="F29" s="65"/>
      <x:c r="G29" s="65"/>
      <x:c r="H29" s="65"/>
    </x:row>
    <x:row r="30">
      <x:c r="A30" s="65" t="str">
        <x:v>OCS</x:v>
      </x:c>
      <x:c r="B30" s="65" t="str">
        <x:v>Financial advisers / financing</x:v>
      </x:c>
      <x:c r="C30" s="65" t="str">
        <x:v>Barclays; RBC</x:v>
      </x:c>
      <x:c r="D30" s="65"/>
      <x:c r="E30" s="65"/>
      <x:c r="F30" s="65"/>
      <x:c r="G30" s="65"/>
      <x:c r="H30" s="65"/>
    </x:row>
    <x:row r="31">
      <x:c r="A31" s="65" t="str">
        <x:v>Mitie</x:v>
      </x:c>
      <x:c r="B31" s="65" t="str">
        <x:v>Financial adviser</x:v>
      </x:c>
      <x:c r="C31" s="65" t="str">
        <x:v>Ardea Partners</x:v>
      </x:c>
      <x:c r="D31" s="65"/>
      <x:c r="E31" s="65"/>
      <x:c r="F31" s="65"/>
      <x:c r="G31" s="65"/>
      <x:c r="H31" s="65"/>
    </x:row>
    <x:row r="32">
      <x:c r="A32" s="65" t="str">
        <x:v>Mitie</x:v>
      </x:c>
      <x:c r="B32" s="65" t="str">
        <x:v>Corporate broker / adviser</x:v>
      </x:c>
      <x:c r="C32" s="65" t="str">
        <x:v>Peel Hunt</x:v>
      </x:c>
      <x:c r="D32" s="65"/>
      <x:c r="E32" s="65"/>
      <x:c r="F32" s="65"/>
      <x:c r="G32" s="65"/>
      <x:c r="H32" s="65"/>
    </x:row>
    <x:row r="33">
      <x:c r="A33" s="65" t="str">
        <x:v>Thesis</x:v>
      </x:c>
      <x:c r="B33" s="65" t="str">
        <x:v>Core question</x:v>
      </x:c>
      <x:c r="C33" s="71" t="str">
        <x:v>Does scale, capability and sponsor-backed financing justify paying a ~47% headline premium for a strong standalone asset?</x:v>
      </x:c>
      <x:c r="D33" s="65"/>
      <x:c r="E33" s="65"/>
      <x:c r="F33" s="65"/>
      <x:c r="G33" s="65"/>
      <x:c r="H33" s="65"/>
    </x:row>
    <x:row r="34">
      <x:c r="A34" s="65" t="str">
        <x:v>Model scope</x:v>
      </x:c>
      <x:c r="B34" s="65" t="str">
        <x:v>Why no EPS accretion/dilution</x:v>
      </x:c>
      <x:c r="C34" s="71" t="str">
        <x:v>OCS is private; analysis focuses on offer valuation, capital structure, leverage, deleveraging and sponsor returns.</x:v>
      </x:c>
      <x:c r="D34" s="65"/>
      <x:c r="E34" s="65"/>
      <x:c r="F34" s="65"/>
      <x:c r="G34" s="65"/>
      <x:c r="H34" s="65"/>
    </x:row>
    <x:row r="35">
      <x:c r="A35" s="65"/>
      <x:c r="B35" s="65"/>
      <x:c r="C35" s="65"/>
      <x:c r="D35" s="65"/>
      <x:c r="E35" s="65"/>
      <x:c r="F35" s="65"/>
      <x:c r="G35" s="65"/>
      <x:c r="H35" s="65"/>
    </x:row>
    <x:row r="36">
      <x:c r="A36" s="65"/>
      <x:c r="B36" s="65"/>
      <x:c r="C36" s="65"/>
      <x:c r="D36" s="65"/>
      <x:c r="E36" s="65"/>
      <x:c r="F36" s="65"/>
      <x:c r="G36" s="65"/>
      <x:c r="H36" s="65"/>
    </x:row>
    <x:row r="37">
      <x:c r="A37" s="65"/>
      <x:c r="B37" s="65"/>
      <x:c r="C37" s="65"/>
      <x:c r="D37" s="65"/>
      <x:c r="E37" s="65"/>
      <x:c r="F37" s="65"/>
      <x:c r="G37" s="65"/>
      <x:c r="H37" s="65"/>
    </x:row>
    <x:row r="38">
      <x:c r="A38" s="65"/>
      <x:c r="B38" s="65"/>
      <x:c r="C38" s="65"/>
      <x:c r="D38" s="65"/>
      <x:c r="E38" s="65"/>
      <x:c r="F38" s="65"/>
      <x:c r="G38" s="65"/>
      <x:c r="H38" s="65"/>
    </x:row>
    <x:row r="39">
      <x:c r="A39" s="65"/>
      <x:c r="B39" s="65"/>
      <x:c r="C39" s="65"/>
      <x:c r="D39" s="65"/>
      <x:c r="E39" s="65"/>
      <x:c r="F39" s="65"/>
      <x:c r="G39" s="65"/>
      <x:c r="H39" s="65"/>
    </x:row>
    <x:row r="40">
      <x:c r="A40" s="65"/>
      <x:c r="B40" s="65"/>
      <x:c r="C40" s="65"/>
      <x:c r="D40" s="65"/>
      <x:c r="E40" s="65"/>
      <x:c r="F40" s="65"/>
      <x:c r="G40" s="65"/>
      <x:c r="H40" s="65"/>
    </x:row>
    <x:row r="41">
      <x:c r="A41" s="65"/>
      <x:c r="B41" s="65"/>
      <x:c r="C41" s="65"/>
      <x:c r="D41" s="65"/>
      <x:c r="E41" s="65"/>
      <x:c r="F41" s="65"/>
      <x:c r="G41" s="65"/>
      <x:c r="H41" s="65"/>
    </x:row>
    <x:row r="42">
      <x:c r="A42" s="65"/>
      <x:c r="B42" s="65"/>
      <x:c r="C42" s="65"/>
      <x:c r="D42" s="65"/>
      <x:c r="E42" s="65"/>
      <x:c r="F42" s="65"/>
      <x:c r="G42" s="65"/>
      <x:c r="H42" s="65"/>
    </x:row>
    <x:row r="43">
      <x:c r="A43" s="65"/>
      <x:c r="B43" s="65"/>
      <x:c r="C43" s="65"/>
      <x:c r="D43" s="65"/>
      <x:c r="E43" s="65"/>
      <x:c r="F43" s="65"/>
      <x:c r="G43" s="65"/>
      <x:c r="H43" s="65"/>
    </x:row>
    <x:row r="44">
      <x:c r="A44" s="65"/>
      <x:c r="B44" s="65"/>
      <x:c r="C44" s="65"/>
      <x:c r="D44" s="65"/>
      <x:c r="E44" s="65"/>
      <x:c r="F44" s="65"/>
      <x:c r="G44" s="65"/>
      <x:c r="H44" s="65"/>
    </x:row>
    <x:row r="45">
      <x:c r="A45" s="65"/>
      <x:c r="B45" s="65"/>
      <x:c r="C45" s="65"/>
      <x:c r="D45" s="65"/>
      <x:c r="E45" s="65"/>
      <x:c r="F45" s="65"/>
      <x:c r="G45" s="65"/>
      <x:c r="H45" s="65"/>
    </x:row>
    <x:row r="46">
      <x:c r="A46" s="65"/>
      <x:c r="B46" s="65"/>
      <x:c r="C46" s="65"/>
      <x:c r="D46" s="65"/>
      <x:c r="E46" s="65"/>
      <x:c r="F46" s="65"/>
      <x:c r="G46" s="65"/>
      <x:c r="H46" s="65"/>
    </x:row>
    <x:row r="47">
      <x:c r="A47" s="65"/>
      <x:c r="B47" s="65"/>
      <x:c r="C47" s="65"/>
      <x:c r="D47" s="65"/>
      <x:c r="E47" s="65"/>
      <x:c r="F47" s="65"/>
      <x:c r="G47" s="65"/>
      <x:c r="H47" s="65"/>
    </x:row>
    <x:row r="48">
      <x:c r="A48" s="65"/>
      <x:c r="B48" s="65"/>
      <x:c r="C48" s="65"/>
      <x:c r="D48" s="65"/>
      <x:c r="E48" s="65"/>
      <x:c r="F48" s="65"/>
      <x:c r="G48" s="65"/>
      <x:c r="H48" s="65"/>
    </x:row>
    <x:row r="49">
      <x:c r="A49" s="65"/>
      <x:c r="B49" s="65"/>
      <x:c r="C49" s="65"/>
      <x:c r="D49" s="65"/>
      <x:c r="E49" s="65"/>
      <x:c r="F49" s="65"/>
      <x:c r="G49" s="65"/>
      <x:c r="H49" s="65"/>
    </x:row>
    <x:row r="50">
      <x:c r="A50" s="65"/>
      <x:c r="B50" s="65"/>
      <x:c r="C50" s="65"/>
      <x:c r="D50" s="65"/>
      <x:c r="E50" s="65"/>
      <x:c r="F50" s="65"/>
      <x:c r="G50" s="65"/>
      <x:c r="H50" s="65"/>
    </x:row>
    <x:row r="51">
      <x:c r="A51" s="65"/>
      <x:c r="B51" s="65"/>
      <x:c r="C51" s="65"/>
      <x:c r="D51" s="65"/>
      <x:c r="E51" s="65"/>
      <x:c r="F51" s="65"/>
      <x:c r="G51" s="65"/>
      <x:c r="H51" s="65"/>
    </x:row>
    <x:row r="52">
      <x:c r="A52" s="65"/>
      <x:c r="B52" s="65"/>
      <x:c r="C52" s="65"/>
      <x:c r="D52" s="65"/>
      <x:c r="E52" s="65"/>
      <x:c r="F52" s="65"/>
      <x:c r="G52" s="65"/>
      <x:c r="H52" s="65"/>
    </x:row>
    <x:row r="53">
      <x:c r="A53" s="65"/>
      <x:c r="B53" s="65"/>
      <x:c r="C53" s="65"/>
      <x:c r="D53" s="65"/>
      <x:c r="E53" s="65"/>
      <x:c r="F53" s="65"/>
      <x:c r="G53" s="65"/>
      <x:c r="H53" s="65"/>
    </x:row>
    <x:row r="54">
      <x:c r="A54" s="65"/>
      <x:c r="B54" s="65"/>
      <x:c r="C54" s="65"/>
      <x:c r="D54" s="65"/>
      <x:c r="E54" s="65"/>
      <x:c r="F54" s="65"/>
      <x:c r="G54" s="65"/>
      <x:c r="H54" s="65"/>
    </x:row>
    <x:row r="55">
      <x:c r="A55" s="65"/>
      <x:c r="B55" s="65"/>
      <x:c r="C55" s="65"/>
      <x:c r="D55" s="65"/>
      <x:c r="E55" s="65"/>
      <x:c r="F55" s="65"/>
      <x:c r="G55" s="65"/>
      <x:c r="H55" s="65"/>
    </x:row>
    <x:row r="56">
      <x:c r="A56" s="65"/>
      <x:c r="B56" s="65"/>
      <x:c r="C56" s="65"/>
      <x:c r="D56" s="65"/>
      <x:c r="E56" s="65"/>
      <x:c r="F56" s="65"/>
      <x:c r="G56" s="65"/>
      <x:c r="H56" s="65"/>
    </x:row>
    <x:row r="57">
      <x:c r="A57" s="65"/>
      <x:c r="B57" s="65"/>
      <x:c r="C57" s="65"/>
      <x:c r="D57" s="65"/>
      <x:c r="E57" s="65"/>
      <x:c r="F57" s="65"/>
      <x:c r="G57" s="65"/>
      <x:c r="H57" s="65"/>
    </x:row>
    <x:row r="58">
      <x:c r="A58" s="65"/>
      <x:c r="B58" s="65"/>
      <x:c r="C58" s="65"/>
      <x:c r="D58" s="65"/>
      <x:c r="E58" s="65"/>
      <x:c r="F58" s="65"/>
      <x:c r="G58" s="65"/>
      <x:c r="H58" s="65"/>
    </x:row>
    <x:row r="59">
      <x:c r="A59" s="65"/>
      <x:c r="B59" s="65"/>
      <x:c r="C59" s="65"/>
      <x:c r="D59" s="65"/>
      <x:c r="E59" s="65"/>
      <x:c r="F59" s="65"/>
      <x:c r="G59" s="65"/>
      <x:c r="H59" s="65"/>
    </x:row>
    <x:row r="60">
      <x:c r="A60" s="65"/>
      <x:c r="B60" s="65"/>
      <x:c r="C60" s="65"/>
      <x:c r="D60" s="65"/>
      <x:c r="E60" s="65"/>
      <x:c r="F60" s="65"/>
      <x:c r="G60" s="65"/>
      <x:c r="H60" s="65"/>
    </x:row>
  </x:sheetData>
  <x:mergeCells>
    <x:mergeCell ref="A1:H1"/>
    <x:mergeCell ref="A5:H5"/>
    <x:mergeCell ref="A20:H20"/>
    <x:mergeCell ref="A27:H27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35" hidden="0" customWidth="1"/>
    <x:col min="2" max="2" width="18" hidden="0" customWidth="1"/>
    <x:col min="3" max="3" width="60" hidden="0" customWidth="1"/>
    <x:col min="4" max="4" width="38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</x:cols>
  <x:sheetData>
    <x:row r="1" ht="28" customHeight="1">
      <x:c r="A1" s="64" t="str">
        <x:v>Financing — Disclosed Commitment Structure</x:v>
      </x:c>
      <x:c r="B1" s="64" t="str">
        <x:v>Financing — Disclosed Commitment Structure</x:v>
      </x:c>
      <x:c r="C1" s="64" t="str">
        <x:v>Financing — Disclosed Commitment Structure</x:v>
      </x:c>
      <x:c r="D1" s="64" t="str">
        <x:v>Financing — Disclosed Commitment Structure</x:v>
      </x:c>
      <x:c r="E1" s="64" t="str">
        <x:v>Financing — Disclosed Commitment Structure</x:v>
      </x:c>
      <x:c r="F1" s="64" t="str">
        <x:v>Financing — Disclosed Commitment Structure</x:v>
      </x:c>
      <x:c r="G1" s="64" t="str">
        <x:v>Financing — Disclosed Commitment Structure</x:v>
      </x:c>
      <x:c r="H1" s="64" t="str">
        <x:v>Financing — Disclosed Commitment Structure</x:v>
      </x:c>
    </x:row>
    <x:row r="2">
      <x:c r="A2" s="65"/>
      <x:c r="B2" s="65"/>
      <x:c r="C2" s="65"/>
      <x:c r="D2" s="65"/>
      <x:c r="E2" s="65"/>
      <x:c r="F2" s="65"/>
      <x:c r="G2" s="65"/>
      <x:c r="H2" s="65"/>
    </x:row>
    <x:row r="3" ht="20" customHeight="1">
      <x:c r="A3" s="64" t="str">
        <x:v>Committed Financing</x:v>
      </x:c>
      <x:c r="B3" s="64" t="str">
        <x:v>Committed Financing</x:v>
      </x:c>
      <x:c r="C3" s="64" t="str">
        <x:v>Committed Financing</x:v>
      </x:c>
      <x:c r="D3" s="64" t="str">
        <x:v>Committed Financing</x:v>
      </x:c>
      <x:c r="E3" s="64" t="str">
        <x:v>Committed Financing</x:v>
      </x:c>
      <x:c r="F3" s="64" t="str">
        <x:v>Committed Financing</x:v>
      </x:c>
      <x:c r="G3" s="64" t="str">
        <x:v>Committed Financing</x:v>
      </x:c>
      <x:c r="H3" s="64" t="str">
        <x:v>Committed Financing</x:v>
      </x:c>
    </x:row>
    <x:row r="4">
      <x:c r="A4" s="132" t="str">
        <x:v>Facility / source</x:v>
      </x:c>
      <x:c r="B4" s="132" t="str">
        <x:v>Commitment (£m)</x:v>
      </x:c>
      <x:c r="C4" s="138" t="str">
        <x:v>Key terms</x:v>
      </x:c>
      <x:c r="D4" s="138" t="str">
        <x:v>Model treatment</x:v>
      </x:c>
      <x:c r="E4" s="65"/>
      <x:c r="F4" s="65"/>
      <x:c r="G4" s="65"/>
      <x:c r="H4" s="65"/>
    </x:row>
    <x:row r="5">
      <x:c r="A5" s="65" t="str">
        <x:v>CD&amp;R equity commitment</x:v>
      </x:c>
      <x:c r="B5" s="68" t="n">
        <x:v>891.324948</x:v>
      </x:c>
      <x:c r="C5" s="71" t="str">
        <x:v>Irrevocable equity commitment across four CD&amp;R Fund XI vehicles</x:v>
      </x:c>
      <x:c r="D5" s="71" t="str">
        <x:v>Disclosed</x:v>
      </x:c>
      <x:c r="E5" s="65"/>
      <x:c r="F5" s="65"/>
      <x:c r="G5" s="65"/>
      <x:c r="H5" s="65"/>
    </x:row>
    <x:row r="6">
      <x:c r="A6" s="65" t="str">
        <x:v>Minimum sponsor contribution</x:v>
      </x:c>
      <x:c r="B6" s="90" t="n">
        <x:v>0.35</x:v>
      </x:c>
      <x:c r="C6" s="71" t="str">
        <x:v>At least 35% of funded capital structure</x:v>
      </x:c>
      <x:c r="D6" s="71" t="str">
        <x:v>Disclosed threshold</x:v>
      </x:c>
      <x:c r="E6" s="65"/>
      <x:c r="F6" s="65"/>
      <x:c r="G6" s="65"/>
      <x:c r="H6" s="65"/>
    </x:row>
    <x:row r="7">
      <x:c r="A7" s="65" t="str">
        <x:v>Bridge facility</x:v>
      </x:c>
      <x:c r="B7" s="68" t="n">
        <x:v>1500</x:v>
      </x:c>
      <x:c r="C7" s="71" t="str">
        <x:v>Sterling / euro; intended to be refinanced with senior secured notes</x:v>
      </x:c>
      <x:c r="D7" s="71" t="str">
        <x:v>Disclosed commitment</x:v>
      </x:c>
      <x:c r="E7" s="65"/>
      <x:c r="F7" s="65"/>
      <x:c r="G7" s="65"/>
      <x:c r="H7" s="65"/>
    </x:row>
    <x:row r="8">
      <x:c r="A8" s="65" t="str">
        <x:v>Term Loan B</x:v>
      </x:c>
      <x:c r="B8" s="68" t="n">
        <x:v>2500</x:v>
      </x:c>
      <x:c r="C8" s="71" t="str">
        <x:v>At least £750m sterling; balance euro equivalent</x:v>
      </x:c>
      <x:c r="D8" s="71" t="str">
        <x:v>Disclosed commitment</x:v>
      </x:c>
      <x:c r="E8" s="65"/>
      <x:c r="F8" s="65"/>
      <x:c r="G8" s="65"/>
      <x:c r="H8" s="65"/>
    </x:row>
    <x:row r="9">
      <x:c r="A9" s="65" t="str">
        <x:v>Revolving credit facility</x:v>
      </x:c>
      <x:c r="B9" s="68" t="n">
        <x:v>800</x:v>
      </x:c>
      <x:c r="C9" s="71" t="str">
        <x:v>Multicurrency senior RCF</x:v>
      </x:c>
      <x:c r="D9" s="71" t="str">
        <x:v>Liquidity; not assumed fully drawn</x:v>
      </x:c>
      <x:c r="E9" s="65"/>
      <x:c r="F9" s="65"/>
      <x:c r="G9" s="65"/>
      <x:c r="H9" s="65"/>
    </x:row>
    <x:row r="10">
      <x:c r="A10" s="65" t="str">
        <x:v>Bridge sterling opening margin</x:v>
      </x:c>
      <x:c r="B10" s="90" t="n">
        <x:v>0.05</x:v>
      </x:c>
      <x:c r="C10" s="71" t="str">
        <x:v>+50bps every 3 months; total rate cap disclosed</x:v>
      </x:c>
      <x:c r="D10" s="71" t="str">
        <x:v>Disclosed pricing</x:v>
      </x:c>
      <x:c r="E10" s="65"/>
      <x:c r="F10" s="65"/>
      <x:c r="G10" s="65"/>
      <x:c r="H10" s="65"/>
    </x:row>
    <x:row r="11">
      <x:c r="A11" s="65" t="str">
        <x:v>TLB1 sterling opening margin</x:v>
      </x:c>
      <x:c r="B11" s="90" t="n">
        <x:v>0.05</x:v>
      </x:c>
      <x:c r="C11" s="71" t="str">
        <x:v>Ratchets to 4.25% below 4.15x senior secured leverage</x:v>
      </x:c>
      <x:c r="D11" s="71" t="str">
        <x:v>Disclosed pricing</x:v>
      </x:c>
      <x:c r="E11" s="65"/>
      <x:c r="F11" s="65"/>
      <x:c r="G11" s="65"/>
      <x:c r="H11" s="65"/>
    </x:row>
    <x:row r="12">
      <x:c r="A12" s="65"/>
      <x:c r="B12" s="65"/>
      <x:c r="C12" s="65"/>
      <x:c r="D12" s="65"/>
      <x:c r="E12" s="65"/>
      <x:c r="F12" s="65"/>
      <x:c r="G12" s="65"/>
      <x:c r="H12" s="65"/>
    </x:row>
    <x:row r="13" ht="20" customHeight="1">
      <x:c r="A13" s="64" t="str">
        <x:v>Underwriting</x:v>
      </x:c>
      <x:c r="B13" s="64" t="str">
        <x:v>Underwriting</x:v>
      </x:c>
      <x:c r="C13" s="64" t="str">
        <x:v>Underwriting</x:v>
      </x:c>
      <x:c r="D13" s="64" t="str">
        <x:v>Underwriting</x:v>
      </x:c>
      <x:c r="E13" s="64" t="str">
        <x:v>Underwriting</x:v>
      </x:c>
      <x:c r="F13" s="64" t="str">
        <x:v>Underwriting</x:v>
      </x:c>
      <x:c r="G13" s="64" t="str">
        <x:v>Underwriting</x:v>
      </x:c>
      <x:c r="H13" s="64" t="str">
        <x:v>Underwriting</x:v>
      </x:c>
    </x:row>
    <x:row r="14">
      <x:c r="A14" s="132" t="str">
        <x:v>Underwriter</x:v>
      </x:c>
      <x:c r="B14" s="132" t="str">
        <x:v>Bridge</x:v>
      </x:c>
      <x:c r="C14" s="132" t="str">
        <x:v>TLB1</x:v>
      </x:c>
      <x:c r="D14" s="132" t="str">
        <x:v>TLB2</x:v>
      </x:c>
      <x:c r="E14" s="132" t="str">
        <x:v>RCF</x:v>
      </x:c>
      <x:c r="F14" s="65"/>
      <x:c r="G14" s="65"/>
      <x:c r="H14" s="65"/>
    </x:row>
    <x:row r="15">
      <x:c r="A15" s="65" t="str">
        <x:v>HSBC</x:v>
      </x:c>
      <x:c r="B15" s="90" t="n">
        <x:v>0.334</x:v>
      </x:c>
      <x:c r="C15" s="90" t="n">
        <x:v>0.334</x:v>
      </x:c>
      <x:c r="D15" s="90" t="n">
        <x:v>0.334</x:v>
      </x:c>
      <x:c r="E15" s="90" t="n">
        <x:v>0.334</x:v>
      </x:c>
      <x:c r="F15" s="65"/>
      <x:c r="G15" s="65"/>
      <x:c r="H15" s="65"/>
    </x:row>
    <x:row r="16">
      <x:c r="A16" s="65" t="str">
        <x:v>RBC</x:v>
      </x:c>
      <x:c r="B16" s="90" t="n">
        <x:v>0.333</x:v>
      </x:c>
      <x:c r="C16" s="90" t="n">
        <x:v>0.333</x:v>
      </x:c>
      <x:c r="D16" s="90" t="n">
        <x:v>0.333</x:v>
      </x:c>
      <x:c r="E16" s="90" t="n">
        <x:v>0.333</x:v>
      </x:c>
      <x:c r="F16" s="65"/>
      <x:c r="G16" s="65"/>
      <x:c r="H16" s="65"/>
    </x:row>
    <x:row r="17">
      <x:c r="A17" s="65" t="str">
        <x:v>Barclays</x:v>
      </x:c>
      <x:c r="B17" s="90" t="n">
        <x:v>0.333</x:v>
      </x:c>
      <x:c r="C17" s="90" t="n">
        <x:v>0.333</x:v>
      </x:c>
      <x:c r="D17" s="90" t="n">
        <x:v>0.333</x:v>
      </x:c>
      <x:c r="E17" s="90" t="n">
        <x:v>0.333</x:v>
      </x:c>
      <x:c r="F17" s="65"/>
      <x:c r="G17" s="65"/>
      <x:c r="H17" s="65"/>
    </x:row>
    <x:row r="18">
      <x:c r="A18" s="91" t="str">
        <x:v>Total</x:v>
      </x:c>
      <x:c r="B18" s="92" t="n">
        <x:f>SUM(B15:B17)</x:f>
        <x:v>1</x:v>
      </x:c>
      <x:c r="C18" s="92" t="n">
        <x:f>SUM(C15:C17)</x:f>
        <x:v>1</x:v>
      </x:c>
      <x:c r="D18" s="92" t="n">
        <x:f>SUM(D15:D17)</x:f>
        <x:v>1</x:v>
      </x:c>
      <x:c r="E18" s="92" t="n">
        <x:f>SUM(E15:E17)</x:f>
        <x:v>1</x:v>
      </x:c>
      <x:c r="F18" s="65"/>
      <x:c r="G18" s="65"/>
      <x:c r="H18" s="65"/>
    </x:row>
    <x:row r="19">
      <x:c r="A19" s="65"/>
      <x:c r="B19" s="65"/>
      <x:c r="C19" s="65"/>
      <x:c r="D19" s="65"/>
      <x:c r="E19" s="65"/>
      <x:c r="F19" s="65"/>
      <x:c r="G19" s="65"/>
      <x:c r="H19" s="65"/>
    </x:row>
    <x:row r="20" ht="20" customHeight="1">
      <x:c r="A20" s="64" t="str">
        <x:v>Illustrative Sources &amp; Uses</x:v>
      </x:c>
      <x:c r="B20" s="64" t="str">
        <x:v>Illustrative Sources &amp; Uses</x:v>
      </x:c>
      <x:c r="C20" s="64" t="str">
        <x:v>Illustrative Sources &amp; Uses</x:v>
      </x:c>
      <x:c r="D20" s="64" t="str">
        <x:v>Illustrative Sources &amp; Uses</x:v>
      </x:c>
      <x:c r="E20" s="64" t="str">
        <x:v>Illustrative Sources &amp; Uses</x:v>
      </x:c>
      <x:c r="F20" s="64" t="str">
        <x:v>Illustrative Sources &amp; Uses</x:v>
      </x:c>
      <x:c r="G20" s="64" t="str">
        <x:v>Illustrative Sources &amp; Uses</x:v>
      </x:c>
      <x:c r="H20" s="64" t="str">
        <x:v>Illustrative Sources &amp; Uses</x:v>
      </x:c>
    </x:row>
    <x:row r="21">
      <x:c r="A21" s="132" t="str">
        <x:v>Uses</x:v>
      </x:c>
      <x:c r="B21" s="132" t="str">
        <x:v>£m</x:v>
      </x:c>
      <x:c r="C21" s="132" t="str">
        <x:v>Sources</x:v>
      </x:c>
      <x:c r="D21" s="132" t="str">
        <x:v>£m</x:v>
      </x:c>
      <x:c r="E21" s="65"/>
      <x:c r="F21" s="65"/>
      <x:c r="G21" s="65"/>
      <x:c r="H21" s="65"/>
    </x:row>
    <x:row r="22">
      <x:c r="A22" s="65" t="str">
        <x:v>Mitie fully diluted equity purchase</x:v>
      </x:c>
      <x:c r="B22" s="68" t="n">
        <x:v>3100</x:v>
      </x:c>
      <x:c r="C22" s="65" t="str">
        <x:v>CD&amp;R committed equity</x:v>
      </x:c>
      <x:c r="D22" s="68" t="n">
        <x:v>891.324948</x:v>
      </x:c>
      <x:c r="E22" s="65"/>
      <x:c r="F22" s="65"/>
      <x:c r="G22" s="65"/>
      <x:c r="H22" s="65"/>
    </x:row>
    <x:row r="23">
      <x:c r="A23" s="65" t="str">
        <x:v>Refinancing / debt-like items</x:v>
      </x:c>
      <x:c r="B23" s="68" t="n">
        <x:v>0</x:v>
      </x:c>
      <x:c r="C23" s="65" t="str">
        <x:v>Term Loan B drawn</x:v>
      </x:c>
      <x:c r="D23" s="68" t="n">
        <x:v>2500</x:v>
      </x:c>
      <x:c r="E23" s="65"/>
      <x:c r="F23" s="65"/>
      <x:c r="G23" s="65"/>
      <x:c r="H23" s="65"/>
    </x:row>
    <x:row r="24">
      <x:c r="A24" s="65" t="str">
        <x:v>Fees &amp; expenses</x:v>
      </x:c>
      <x:c r="B24" s="68" t="n">
        <x:v>100</x:v>
      </x:c>
      <x:c r="C24" s="65" t="str">
        <x:v>Bridge / notes drawn</x:v>
      </x:c>
      <x:c r="D24" s="68" t="n">
        <x:f>MAX(0,B26-SUM(D22:D23,D25))</x:f>
        <x:v>0</x:v>
      </x:c>
      <x:c r="E24" s="65"/>
      <x:c r="F24" s="65"/>
      <x:c r="G24" s="65"/>
      <x:c r="H24" s="65"/>
    </x:row>
    <x:row r="25">
      <x:c r="A25" s="65" t="str">
        <x:v>Minimum cash / other uses</x:v>
      </x:c>
      <x:c r="B25" s="68" t="n">
        <x:v>0</x:v>
      </x:c>
      <x:c r="C25" s="65" t="str">
        <x:v>RCF drawn</x:v>
      </x:c>
      <x:c r="D25" s="68" t="n">
        <x:v>0</x:v>
      </x:c>
      <x:c r="E25" s="65"/>
      <x:c r="F25" s="65"/>
      <x:c r="G25" s="65"/>
      <x:c r="H25" s="65"/>
    </x:row>
    <x:row r="26">
      <x:c r="A26" s="91" t="str">
        <x:v>Total uses</x:v>
      </x:c>
      <x:c r="B26" s="93" t="n">
        <x:f>SUM(B22:B25)</x:f>
        <x:v>3200</x:v>
      </x:c>
      <x:c r="C26" s="91" t="str">
        <x:v>Total sources</x:v>
      </x:c>
      <x:c r="D26" s="93" t="n">
        <x:f>SUM(D22:D25)</x:f>
        <x:v>3391.324948</x:v>
      </x:c>
      <x:c r="E26" s="65"/>
      <x:c r="F26" s="65"/>
      <x:c r="G26" s="65"/>
      <x:c r="H26" s="65"/>
    </x:row>
    <x:row r="27">
      <x:c r="A27" s="65" t="str"/>
      <x:c r="B27" s="65" t="str"/>
      <x:c r="C27" s="65" t="str">
        <x:v>Funding surplus / (gap)</x:v>
      </x:c>
      <x:c r="D27" s="94" t="n">
        <x:f>D26-B26</x:f>
        <x:v>191.32494799999995</x:v>
      </x:c>
      <x:c r="E27" s="65"/>
      <x:c r="F27" s="65"/>
      <x:c r="G27" s="65"/>
      <x:c r="H27" s="65"/>
    </x:row>
    <x:row r="28">
      <x:c r="A28" s="65" t="str"/>
      <x:c r="B28" s="65" t="str"/>
      <x:c r="C28" s="65" t="str">
        <x:v>Cash equity commitment / model sources</x:v>
      </x:c>
      <x:c r="D28" s="70" t="n">
        <x:f>D22/D26</x:f>
        <x:v>0.26282499072394994</x:v>
      </x:c>
      <x:c r="E28" s="65"/>
      <x:c r="F28" s="65"/>
      <x:c r="G28" s="65"/>
      <x:c r="H28" s="65"/>
    </x:row>
    <x:row r="29">
      <x:c r="A29" s="65" t="str"/>
      <x:c r="B29" s="65" t="str"/>
      <x:c r="C29" s="65" t="str">
        <x:v>Disclosed minimum sponsor contribution threshold</x:v>
      </x:c>
      <x:c r="D29" s="90" t="n">
        <x:v>0.35</x:v>
      </x:c>
      <x:c r="E29" s="65"/>
      <x:c r="F29" s="65"/>
      <x:c r="G29" s="65"/>
      <x:c r="H29" s="65"/>
    </x:row>
    <x:row r="30">
      <x:c r="A30" s="65" t="str"/>
      <x:c r="B30" s="65" t="str"/>
      <x:c r="C30" s="65" t="str">
        <x:v>Comparability note</x:v>
      </x:c>
      <x:c r="D30" s="71" t="str">
        <x:v>35% test can include existing sponsor equity value / shareholder loans and is not directly comparable to the £891m cash commitment.</x:v>
      </x:c>
      <x:c r="E30" s="65"/>
      <x:c r="F30" s="65"/>
      <x:c r="G30" s="65"/>
      <x:c r="H30" s="65"/>
    </x:row>
    <x:row r="31">
      <x:c r="A31" s="65" t="str"/>
      <x:c r="B31" s="65" t="str"/>
      <x:c r="C31" s="65" t="str"/>
      <x:c r="D31" s="65" t="str"/>
      <x:c r="E31" s="65"/>
      <x:c r="F31" s="65"/>
      <x:c r="G31" s="65"/>
      <x:c r="H31" s="65"/>
    </x:row>
    <x:row r="32">
      <x:c r="A32" s="65"/>
      <x:c r="B32" s="65"/>
      <x:c r="C32" s="65"/>
      <x:c r="D32" s="65"/>
      <x:c r="E32" s="65"/>
      <x:c r="F32" s="65"/>
      <x:c r="G32" s="65"/>
      <x:c r="H32" s="65"/>
    </x:row>
    <x:row r="33">
      <x:c r="A33" s="65"/>
      <x:c r="B33" s="65"/>
      <x:c r="C33" s="65"/>
      <x:c r="D33" s="65"/>
      <x:c r="E33" s="65"/>
      <x:c r="F33" s="65"/>
      <x:c r="G33" s="65"/>
      <x:c r="H33" s="65"/>
    </x:row>
    <x:row r="34">
      <x:c r="A34" s="65"/>
      <x:c r="B34" s="65"/>
      <x:c r="C34" s="65"/>
      <x:c r="D34" s="65"/>
      <x:c r="E34" s="65"/>
      <x:c r="F34" s="65"/>
      <x:c r="G34" s="65"/>
      <x:c r="H34" s="65"/>
    </x:row>
    <x:row r="35">
      <x:c r="A35" s="65"/>
      <x:c r="B35" s="65"/>
      <x:c r="C35" s="65"/>
      <x:c r="D35" s="65"/>
      <x:c r="E35" s="65"/>
      <x:c r="F35" s="65"/>
      <x:c r="G35" s="65"/>
      <x:c r="H35" s="65"/>
    </x:row>
    <x:row r="36">
      <x:c r="A36" s="65"/>
      <x:c r="B36" s="65"/>
      <x:c r="C36" s="65"/>
      <x:c r="D36" s="65"/>
      <x:c r="E36" s="65"/>
      <x:c r="F36" s="65"/>
      <x:c r="G36" s="65"/>
      <x:c r="H36" s="65"/>
    </x:row>
    <x:row r="37">
      <x:c r="A37" s="65"/>
      <x:c r="B37" s="65"/>
      <x:c r="C37" s="65"/>
      <x:c r="D37" s="65"/>
      <x:c r="E37" s="65"/>
      <x:c r="F37" s="65"/>
      <x:c r="G37" s="65"/>
      <x:c r="H37" s="65"/>
    </x:row>
    <x:row r="38">
      <x:c r="A38" s="65"/>
      <x:c r="B38" s="65"/>
      <x:c r="C38" s="65"/>
      <x:c r="D38" s="65"/>
      <x:c r="E38" s="65"/>
      <x:c r="F38" s="65"/>
      <x:c r="G38" s="65"/>
      <x:c r="H38" s="65"/>
    </x:row>
    <x:row r="39">
      <x:c r="A39" s="65"/>
      <x:c r="B39" s="65"/>
      <x:c r="C39" s="65"/>
      <x:c r="D39" s="65"/>
      <x:c r="E39" s="65"/>
      <x:c r="F39" s="65"/>
      <x:c r="G39" s="65"/>
      <x:c r="H39" s="65"/>
    </x:row>
    <x:row r="40">
      <x:c r="A40" s="65"/>
      <x:c r="B40" s="65"/>
      <x:c r="C40" s="65"/>
      <x:c r="D40" s="65"/>
      <x:c r="E40" s="65"/>
      <x:c r="F40" s="65"/>
      <x:c r="G40" s="65"/>
      <x:c r="H40" s="65"/>
    </x:row>
    <x:row r="41">
      <x:c r="A41" s="65"/>
      <x:c r="B41" s="65"/>
      <x:c r="C41" s="65"/>
      <x:c r="D41" s="65"/>
      <x:c r="E41" s="65"/>
      <x:c r="F41" s="65"/>
      <x:c r="G41" s="65"/>
      <x:c r="H41" s="65"/>
    </x:row>
    <x:row r="42">
      <x:c r="A42" s="65"/>
      <x:c r="B42" s="65"/>
      <x:c r="C42" s="65"/>
      <x:c r="D42" s="65"/>
      <x:c r="E42" s="65"/>
      <x:c r="F42" s="65"/>
      <x:c r="G42" s="65"/>
      <x:c r="H42" s="65"/>
    </x:row>
    <x:row r="43">
      <x:c r="A43" s="65"/>
      <x:c r="B43" s="65"/>
      <x:c r="C43" s="65"/>
      <x:c r="D43" s="65"/>
      <x:c r="E43" s="65"/>
      <x:c r="F43" s="65"/>
      <x:c r="G43" s="65"/>
      <x:c r="H43" s="65"/>
    </x:row>
    <x:row r="44">
      <x:c r="A44" s="65"/>
      <x:c r="B44" s="65"/>
      <x:c r="C44" s="65"/>
      <x:c r="D44" s="65"/>
      <x:c r="E44" s="65"/>
      <x:c r="F44" s="65"/>
      <x:c r="G44" s="65"/>
      <x:c r="H44" s="65"/>
    </x:row>
    <x:row r="45">
      <x:c r="A45" s="65"/>
      <x:c r="B45" s="65"/>
      <x:c r="C45" s="65"/>
      <x:c r="D45" s="65"/>
      <x:c r="E45" s="65"/>
      <x:c r="F45" s="65"/>
      <x:c r="G45" s="65"/>
      <x:c r="H45" s="65"/>
    </x:row>
    <x:row r="46">
      <x:c r="A46" s="65"/>
      <x:c r="B46" s="65"/>
      <x:c r="C46" s="65"/>
      <x:c r="D46" s="65"/>
      <x:c r="E46" s="65"/>
      <x:c r="F46" s="65"/>
      <x:c r="G46" s="65"/>
      <x:c r="H46" s="65"/>
    </x:row>
    <x:row r="47">
      <x:c r="A47" s="65"/>
      <x:c r="B47" s="65"/>
      <x:c r="C47" s="65"/>
      <x:c r="D47" s="65"/>
      <x:c r="E47" s="65"/>
      <x:c r="F47" s="65"/>
      <x:c r="G47" s="65"/>
      <x:c r="H47" s="65"/>
    </x:row>
    <x:row r="48">
      <x:c r="A48" s="65"/>
      <x:c r="B48" s="65"/>
      <x:c r="C48" s="65"/>
      <x:c r="D48" s="65"/>
      <x:c r="E48" s="65"/>
      <x:c r="F48" s="65"/>
      <x:c r="G48" s="65"/>
      <x:c r="H48" s="65"/>
    </x:row>
    <x:row r="49">
      <x:c r="A49" s="65"/>
      <x:c r="B49" s="65"/>
      <x:c r="C49" s="65"/>
      <x:c r="D49" s="65"/>
      <x:c r="E49" s="65"/>
      <x:c r="F49" s="65"/>
      <x:c r="G49" s="65"/>
      <x:c r="H49" s="65"/>
    </x:row>
    <x:row r="50">
      <x:c r="A50" s="65"/>
      <x:c r="B50" s="65"/>
      <x:c r="C50" s="65"/>
      <x:c r="D50" s="65"/>
      <x:c r="E50" s="65"/>
      <x:c r="F50" s="65"/>
      <x:c r="G50" s="65"/>
      <x:c r="H50" s="65"/>
    </x:row>
    <x:row r="51">
      <x:c r="A51" s="65"/>
      <x:c r="B51" s="65"/>
      <x:c r="C51" s="65"/>
      <x:c r="D51" s="65"/>
      <x:c r="E51" s="65"/>
      <x:c r="F51" s="65"/>
      <x:c r="G51" s="65"/>
      <x:c r="H51" s="65"/>
    </x:row>
    <x:row r="52">
      <x:c r="A52" s="65"/>
      <x:c r="B52" s="65"/>
      <x:c r="C52" s="65"/>
      <x:c r="D52" s="65"/>
      <x:c r="E52" s="65"/>
      <x:c r="F52" s="65"/>
      <x:c r="G52" s="65"/>
      <x:c r="H52" s="65"/>
    </x:row>
    <x:row r="53">
      <x:c r="A53" s="65"/>
      <x:c r="B53" s="65"/>
      <x:c r="C53" s="65"/>
      <x:c r="D53" s="65"/>
      <x:c r="E53" s="65"/>
      <x:c r="F53" s="65"/>
      <x:c r="G53" s="65"/>
      <x:c r="H53" s="65"/>
    </x:row>
    <x:row r="54">
      <x:c r="A54" s="65"/>
      <x:c r="B54" s="65"/>
      <x:c r="C54" s="65"/>
      <x:c r="D54" s="65"/>
      <x:c r="E54" s="65"/>
      <x:c r="F54" s="65"/>
      <x:c r="G54" s="65"/>
      <x:c r="H54" s="65"/>
    </x:row>
    <x:row r="55">
      <x:c r="A55" s="65"/>
      <x:c r="B55" s="65"/>
      <x:c r="C55" s="65"/>
      <x:c r="D55" s="65"/>
      <x:c r="E55" s="65"/>
      <x:c r="F55" s="65"/>
      <x:c r="G55" s="65"/>
      <x:c r="H55" s="65"/>
    </x:row>
    <x:row r="56">
      <x:c r="A56" s="65"/>
      <x:c r="B56" s="65"/>
      <x:c r="C56" s="65"/>
      <x:c r="D56" s="65"/>
      <x:c r="E56" s="65"/>
      <x:c r="F56" s="65"/>
      <x:c r="G56" s="65"/>
      <x:c r="H56" s="65"/>
    </x:row>
    <x:row r="57">
      <x:c r="A57" s="65"/>
      <x:c r="B57" s="65"/>
      <x:c r="C57" s="65"/>
      <x:c r="D57" s="65"/>
      <x:c r="E57" s="65"/>
      <x:c r="F57" s="65"/>
      <x:c r="G57" s="65"/>
      <x:c r="H57" s="65"/>
    </x:row>
    <x:row r="58">
      <x:c r="A58" s="65"/>
      <x:c r="B58" s="65"/>
      <x:c r="C58" s="65"/>
      <x:c r="D58" s="65"/>
      <x:c r="E58" s="65"/>
      <x:c r="F58" s="65"/>
      <x:c r="G58" s="65"/>
      <x:c r="H58" s="65"/>
    </x:row>
    <x:row r="59">
      <x:c r="A59" s="65"/>
      <x:c r="B59" s="65"/>
      <x:c r="C59" s="65"/>
      <x:c r="D59" s="65"/>
      <x:c r="E59" s="65"/>
      <x:c r="F59" s="65"/>
      <x:c r="G59" s="65"/>
      <x:c r="H59" s="65"/>
    </x:row>
    <x:row r="60">
      <x:c r="A60" s="65"/>
      <x:c r="B60" s="65"/>
      <x:c r="C60" s="65"/>
      <x:c r="D60" s="65"/>
      <x:c r="E60" s="65"/>
      <x:c r="F60" s="65"/>
      <x:c r="G60" s="65"/>
      <x:c r="H60" s="65"/>
    </x:row>
  </x:sheetData>
  <x:mergeCells>
    <x:mergeCell ref="A1:H1"/>
    <x:mergeCell ref="A3:H3"/>
    <x:mergeCell ref="A13:H13"/>
    <x:mergeCell ref="A20:H20"/>
  </x:mergeCells>
  <x:conditionalFormatting sqref="D28:D28">
    <x:cfRule type="expression" dxfId="0" priority="1">
      <x:formula>D28&lt;$B$6</x:formula>
    </x:cfRule>
  </x:conditionalFormatting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43" hidden="0" customWidth="1"/>
    <x:col min="2" max="2" width="16" hidden="0" customWidth="1"/>
    <x:col min="3" max="3" width="16" hidden="0" customWidth="1"/>
    <x:col min="4" max="4" width="17" hidden="0" customWidth="1"/>
    <x:col min="5" max="5" width="16" hidden="0" customWidth="1"/>
    <x:col min="6" max="6" width="16" hidden="0" customWidth="1"/>
    <x:col min="7" max="7" width="15" hidden="0" customWidth="1"/>
    <x:col min="8" max="8" width="12" hidden="0" customWidth="1"/>
  </x:cols>
  <x:sheetData>
    <x:row r="1" ht="28" customHeight="1">
      <x:c r="A1" s="64" t="str">
        <x:v>Operating Case — Standalone to Combined</x:v>
      </x:c>
      <x:c r="B1" s="64" t="str">
        <x:v>Operating Case — Standalone to Combined</x:v>
      </x:c>
      <x:c r="C1" s="64" t="str">
        <x:v>Operating Case — Standalone to Combined</x:v>
      </x:c>
      <x:c r="D1" s="64" t="str">
        <x:v>Operating Case — Standalone to Combined</x:v>
      </x:c>
      <x:c r="E1" s="64" t="str">
        <x:v>Operating Case — Standalone to Combined</x:v>
      </x:c>
      <x:c r="F1" s="64" t="str">
        <x:v>Operating Case — Standalone to Combined</x:v>
      </x:c>
      <x:c r="G1" s="64" t="str">
        <x:v>Operating Case — Standalone to Combined</x:v>
      </x:c>
      <x:c r="H1" s="64" t="str">
        <x:v>Operating Case — Standalone to Combined</x:v>
      </x:c>
    </x:row>
    <x:row r="2">
      <x:c r="A2" s="65"/>
      <x:c r="B2" s="65"/>
      <x:c r="C2" s="65"/>
      <x:c r="D2" s="65"/>
      <x:c r="E2" s="65"/>
      <x:c r="F2" s="65"/>
      <x:c r="G2" s="65"/>
      <x:c r="H2" s="65"/>
    </x:row>
    <x:row r="3" ht="20" customHeight="1">
      <x:c r="A3" s="64" t="str">
        <x:v>Historical Financials</x:v>
      </x:c>
      <x:c r="B3" s="64" t="str">
        <x:v>Historical Financials</x:v>
      </x:c>
      <x:c r="C3" s="64" t="str">
        <x:v>Historical Financials</x:v>
      </x:c>
      <x:c r="D3" s="64" t="str">
        <x:v>Historical Financials</x:v>
      </x:c>
      <x:c r="E3" s="64" t="str">
        <x:v>Historical Financials</x:v>
      </x:c>
      <x:c r="F3" s="64" t="str">
        <x:v>Historical Financials</x:v>
      </x:c>
      <x:c r="G3" s="64" t="str">
        <x:v>Historical Financials</x:v>
      </x:c>
      <x:c r="H3" s="64" t="str">
        <x:v>Historical Financials</x:v>
      </x:c>
    </x:row>
    <x:row r="4">
      <x:c r="A4" s="132" t="str">
        <x:v>£m unless stated</x:v>
      </x:c>
      <x:c r="B4" s="132" t="str">
        <x:v>Mitie FY25</x:v>
      </x:c>
      <x:c r="C4" s="132" t="str">
        <x:v>Mitie FY26</x:v>
      </x:c>
      <x:c r="D4" s="132" t="str">
        <x:v>Growth</x:v>
      </x:c>
      <x:c r="E4" s="132" t="str">
        <x:v>OCS FY24</x:v>
      </x:c>
      <x:c r="F4" s="132" t="str">
        <x:v>OCS FY25</x:v>
      </x:c>
      <x:c r="G4" s="132" t="str">
        <x:v>Growth</x:v>
      </x:c>
      <x:c r="H4" s="65"/>
    </x:row>
    <x:row r="5">
      <x:c r="A5" s="65" t="str">
        <x:v>Revenue</x:v>
      </x:c>
      <x:c r="B5" s="68" t="n">
        <x:v>5083</x:v>
      </x:c>
      <x:c r="C5" s="68" t="n">
        <x:v>5619</x:v>
      </x:c>
      <x:c r="D5" s="70" t="n">
        <x:f>C5/B5-1</x:f>
        <x:v>0.10544953767460163</x:v>
      </x:c>
      <x:c r="E5" s="68" t="n">
        <x:v>2222.8</x:v>
      </x:c>
      <x:c r="F5" s="68" t="n">
        <x:v>2658.6</x:v>
      </x:c>
      <x:c r="G5" s="70" t="n">
        <x:f>F5/E5-1</x:f>
        <x:v>0.19605902465358982</x:v>
      </x:c>
      <x:c r="H5" s="65"/>
    </x:row>
    <x:row r="6">
      <x:c r="A6" s="65" t="str">
        <x:v>Operating profit before other / adjusting items</x:v>
      </x:c>
      <x:c r="B6" s="68" t="n">
        <x:v>234</x:v>
      </x:c>
      <x:c r="C6" s="68" t="n">
        <x:v>264</x:v>
      </x:c>
      <x:c r="D6" s="70" t="n">
        <x:f>C6/B6-1</x:f>
        <x:v>0.1282051282051282</x:v>
      </x:c>
      <x:c r="E6" s="68" t="n">
        <x:v>97.3</x:v>
      </x:c>
      <x:c r="F6" s="68" t="n">
        <x:v>135.2</x:v>
      </x:c>
      <x:c r="G6" s="70" t="n">
        <x:f>F6/E6-1</x:f>
        <x:v>0.38951695786228147</x:v>
      </x:c>
      <x:c r="H6" s="65"/>
    </x:row>
    <x:row r="7">
      <x:c r="A7" s="65" t="str">
        <x:v>Adjusted EBITDA</x:v>
      </x:c>
      <x:c r="B7" s="68"/>
      <x:c r="C7" s="68"/>
      <x:c r="D7" s="70"/>
      <x:c r="E7" s="68" t="n">
        <x:v>142.7</x:v>
      </x:c>
      <x:c r="F7" s="68" t="n">
        <x:v>191.6</x:v>
      </x:c>
      <x:c r="G7" s="70" t="n">
        <x:f>F7/E7-1</x:f>
        <x:v>0.34267694463910314</x:v>
      </x:c>
      <x:c r="H7" s="65"/>
    </x:row>
    <x:row r="8">
      <x:c r="A8" s="65" t="str">
        <x:v>Operating margin</x:v>
      </x:c>
      <x:c r="B8" s="90" t="n">
        <x:f>B6/B5</x:f>
        <x:v>0.04603580562659847</x:v>
      </x:c>
      <x:c r="C8" s="90" t="n">
        <x:f>C6/C5</x:f>
        <x:v>0.046983449012279764</x:v>
      </x:c>
      <x:c r="D8" s="70"/>
      <x:c r="E8" s="90" t="n">
        <x:f>E6/E5</x:f>
        <x:v>0.04377361885909663</x:v>
      </x:c>
      <x:c r="F8" s="90" t="n">
        <x:f>F6/F5</x:f>
        <x:v>0.05085383284435417</x:v>
      </x:c>
      <x:c r="G8" s="70"/>
      <x:c r="H8" s="65"/>
    </x:row>
    <x:row r="9">
      <x:c r="A9" s="65" t="str">
        <x:v>Free / operating cash flow</x:v>
      </x:c>
      <x:c r="B9" s="68" t="n">
        <x:v>143</x:v>
      </x:c>
      <x:c r="C9" s="68" t="n">
        <x:v>162</x:v>
      </x:c>
      <x:c r="D9" s="94"/>
      <x:c r="E9" s="68" t="n">
        <x:v>120.8</x:v>
      </x:c>
      <x:c r="F9" s="68" t="n">
        <x:v>163.9</x:v>
      </x:c>
      <x:c r="G9" s="94"/>
      <x:c r="H9" s="65"/>
    </x:row>
    <x:row r="10">
      <x:c r="A10" s="65" t="str">
        <x:v>Mitie order book</x:v>
      </x:c>
      <x:c r="B10" s="68"/>
      <x:c r="C10" s="68" t="n">
        <x:v>16300</x:v>
      </x:c>
      <x:c r="D10" s="94"/>
      <x:c r="E10" s="94"/>
      <x:c r="F10" s="94"/>
      <x:c r="G10" s="94"/>
      <x:c r="H10" s="65"/>
    </x:row>
    <x:row r="11">
      <x:c r="A11" s="65"/>
      <x:c r="B11" s="65"/>
      <x:c r="C11" s="65"/>
      <x:c r="D11" s="65"/>
      <x:c r="E11" s="65"/>
      <x:c r="F11" s="65"/>
      <x:c r="G11" s="65"/>
      <x:c r="H11" s="65"/>
    </x:row>
    <x:row r="12" ht="20" customHeight="1">
      <x:c r="A12" s="64" t="str">
        <x:v>Illustrative Combined Case</x:v>
      </x:c>
      <x:c r="B12" s="64" t="str">
        <x:v>Illustrative Combined Case</x:v>
      </x:c>
      <x:c r="C12" s="64" t="str">
        <x:v>Illustrative Combined Case</x:v>
      </x:c>
      <x:c r="D12" s="64" t="str">
        <x:v>Illustrative Combined Case</x:v>
      </x:c>
      <x:c r="E12" s="64" t="str">
        <x:v>Illustrative Combined Case</x:v>
      </x:c>
      <x:c r="F12" s="64" t="str">
        <x:v>Illustrative Combined Case</x:v>
      </x:c>
      <x:c r="G12" s="64" t="str">
        <x:v>Illustrative Combined Case</x:v>
      </x:c>
      <x:c r="H12" s="64" t="str">
        <x:v>Illustrative Combined Case</x:v>
      </x:c>
    </x:row>
    <x:row r="13">
      <x:c r="A13" s="132" t="str">
        <x:v>£m</x:v>
      </x:c>
      <x:c r="B13" s="132" t="str">
        <x:v>OCS FY25</x:v>
      </x:c>
      <x:c r="C13" s="132" t="str">
        <x:v>Mitie FY26</x:v>
      </x:c>
      <x:c r="D13" s="132" t="str">
        <x:v>Combined pre-synergy</x:v>
      </x:c>
      <x:c r="E13" s="132" t="str">
        <x:v>Base synergy</x:v>
      </x:c>
      <x:c r="F13" s="132" t="str">
        <x:v>Combined post-synergy</x:v>
      </x:c>
      <x:c r="G13" s="65"/>
      <x:c r="H13" s="65"/>
    </x:row>
    <x:row r="14">
      <x:c r="A14" s="65" t="str">
        <x:v>Revenue</x:v>
      </x:c>
      <x:c r="B14" s="102" t="n">
        <x:v>2658.6</x:v>
      </x:c>
      <x:c r="C14" s="102" t="n">
        <x:v>5619</x:v>
      </x:c>
      <x:c r="D14" s="94" t="n">
        <x:f>SUM(B14:C14)</x:f>
        <x:v>8277.6</x:v>
      </x:c>
      <x:c r="E14" s="94"/>
      <x:c r="F14" s="94" t="n">
        <x:f>D14</x:f>
        <x:v>8277.6</x:v>
      </x:c>
      <x:c r="G14" s="65"/>
      <x:c r="H14" s="65"/>
    </x:row>
    <x:row r="15">
      <x:c r="A15" s="65" t="str">
        <x:v>EBITDA / proxy</x:v>
      </x:c>
      <x:c r="B15" s="102" t="n">
        <x:v>191.6</x:v>
      </x:c>
      <x:c r="C15" s="102" t="n">
        <x:v>264</x:v>
      </x:c>
      <x:c r="D15" s="94" t="n">
        <x:f>SUM(B15:C15)</x:f>
        <x:v>455.6</x:v>
      </x:c>
      <x:c r="E15" s="68" t="n">
        <x:v>100</x:v>
      </x:c>
      <x:c r="F15" s="94" t="n">
        <x:f>D15+E15</x:f>
        <x:v>555.6</x:v>
      </x:c>
      <x:c r="G15" s="65"/>
      <x:c r="H15" s="65"/>
    </x:row>
    <x:row r="16">
      <x:c r="A16" s="65" t="str">
        <x:v>Margin</x:v>
      </x:c>
      <x:c r="B16" s="70" t="n">
        <x:f>B15/B14</x:f>
        <x:v>0.07206800571729481</x:v>
      </x:c>
      <x:c r="C16" s="70" t="n">
        <x:f>C15/C14</x:f>
        <x:v>0.046983449012279764</x:v>
      </x:c>
      <x:c r="D16" s="70" t="n">
        <x:f>D15/D14</x:f>
        <x:v>0.05504010824393544</x:v>
      </x:c>
      <x:c r="E16" s="70"/>
      <x:c r="F16" s="70" t="n">
        <x:f>F15/F14</x:f>
        <x:v>0.0671209046100319</x:v>
      </x:c>
      <x:c r="G16" s="65"/>
      <x:c r="H16" s="65"/>
    </x:row>
    <x:row r="17">
      <x:c r="A17" s="65" t="str">
        <x:v>After-tax synergy</x:v>
      </x:c>
      <x:c r="B17" s="65"/>
      <x:c r="C17" s="65"/>
      <x:c r="D17" s="65"/>
      <x:c r="E17" s="65"/>
      <x:c r="F17" s="94" t="n">
        <x:f>E15*(1-25%)</x:f>
        <x:v>75</x:v>
      </x:c>
      <x:c r="G17" s="65"/>
      <x:c r="H17" s="65"/>
    </x:row>
    <x:row r="18">
      <x:c r="A18" s="65" t="str">
        <x:v>One-time implementation cost</x:v>
      </x:c>
      <x:c r="B18" s="65"/>
      <x:c r="C18" s="65"/>
      <x:c r="D18" s="65"/>
      <x:c r="E18" s="68" t="n">
        <x:v>125</x:v>
      </x:c>
      <x:c r="F18" s="94"/>
      <x:c r="G18" s="65"/>
      <x:c r="H18" s="65"/>
    </x:row>
    <x:row r="19">
      <x:c r="A19" s="65" t="str">
        <x:v>Synergy / combined revenue</x:v>
      </x:c>
      <x:c r="B19" s="65"/>
      <x:c r="C19" s="65"/>
      <x:c r="D19" s="65"/>
      <x:c r="E19" s="65"/>
      <x:c r="F19" s="70" t="n">
        <x:f>E15/F14</x:f>
        <x:v>0.012080796366096453</x:v>
      </x:c>
      <x:c r="G19" s="65"/>
      <x:c r="H19" s="65"/>
    </x:row>
    <x:row r="20">
      <x:c r="A20" s="65" t="str">
        <x:v>Synergy / pre-synergy EBITDA</x:v>
      </x:c>
      <x:c r="B20" s="65"/>
      <x:c r="C20" s="65"/>
      <x:c r="D20" s="65"/>
      <x:c r="E20" s="65"/>
      <x:c r="F20" s="70" t="n">
        <x:f>E15/D15</x:f>
        <x:v>0.21949078138718173</x:v>
      </x:c>
      <x:c r="G20" s="65"/>
      <x:c r="H20" s="65"/>
    </x:row>
    <x:row r="21">
      <x:c r="A21" s="65"/>
      <x:c r="B21" s="65"/>
      <x:c r="C21" s="65"/>
      <x:c r="D21" s="65"/>
      <x:c r="E21" s="65"/>
      <x:c r="F21" s="65"/>
      <x:c r="G21" s="65"/>
      <x:c r="H21" s="65"/>
    </x:row>
    <x:row r="22">
      <x:c r="A22" s="65"/>
      <x:c r="B22" s="65"/>
      <x:c r="C22" s="65"/>
      <x:c r="D22" s="65"/>
      <x:c r="E22" s="65"/>
      <x:c r="F22" s="65"/>
      <x:c r="G22" s="65"/>
      <x:c r="H22" s="65"/>
    </x:row>
    <x:row r="23">
      <x:c r="A23" s="65"/>
      <x:c r="B23" s="65"/>
      <x:c r="C23" s="65"/>
      <x:c r="D23" s="65"/>
      <x:c r="E23" s="65"/>
      <x:c r="F23" s="65"/>
      <x:c r="G23" s="65"/>
      <x:c r="H23" s="65"/>
    </x:row>
    <x:row r="24">
      <x:c r="A24" s="65"/>
      <x:c r="B24" s="65"/>
      <x:c r="C24" s="65"/>
      <x:c r="D24" s="65"/>
      <x:c r="E24" s="65"/>
      <x:c r="F24" s="65"/>
      <x:c r="G24" s="65"/>
      <x:c r="H24" s="65"/>
    </x:row>
    <x:row r="25">
      <x:c r="A25" s="65"/>
      <x:c r="B25" s="65"/>
      <x:c r="C25" s="65"/>
      <x:c r="D25" s="65"/>
      <x:c r="E25" s="65"/>
      <x:c r="F25" s="65"/>
      <x:c r="G25" s="65"/>
      <x:c r="H25" s="65"/>
    </x:row>
    <x:row r="26">
      <x:c r="A26" s="65"/>
      <x:c r="B26" s="65"/>
      <x:c r="C26" s="65"/>
      <x:c r="D26" s="65"/>
      <x:c r="E26" s="65"/>
      <x:c r="F26" s="65"/>
      <x:c r="G26" s="65"/>
      <x:c r="H26" s="65"/>
    </x:row>
    <x:row r="27">
      <x:c r="A27" s="65"/>
      <x:c r="B27" s="65"/>
      <x:c r="C27" s="65"/>
      <x:c r="D27" s="65"/>
      <x:c r="E27" s="65"/>
      <x:c r="F27" s="65"/>
      <x:c r="G27" s="65"/>
      <x:c r="H27" s="65"/>
    </x:row>
    <x:row r="28">
      <x:c r="A28" s="65"/>
      <x:c r="B28" s="65"/>
      <x:c r="C28" s="65"/>
      <x:c r="D28" s="65"/>
      <x:c r="E28" s="65"/>
      <x:c r="F28" s="65"/>
      <x:c r="G28" s="65"/>
      <x:c r="H28" s="65"/>
    </x:row>
    <x:row r="29">
      <x:c r="A29" s="65"/>
      <x:c r="B29" s="65"/>
      <x:c r="C29" s="65"/>
      <x:c r="D29" s="65"/>
      <x:c r="E29" s="65"/>
      <x:c r="F29" s="65"/>
      <x:c r="G29" s="65"/>
      <x:c r="H29" s="65"/>
    </x:row>
    <x:row r="30">
      <x:c r="A30" s="65"/>
      <x:c r="B30" s="65"/>
      <x:c r="C30" s="65"/>
      <x:c r="D30" s="65"/>
      <x:c r="E30" s="65"/>
      <x:c r="F30" s="65"/>
      <x:c r="G30" s="65"/>
      <x:c r="H30" s="65"/>
    </x:row>
    <x:row r="31">
      <x:c r="A31" s="65"/>
      <x:c r="B31" s="65"/>
      <x:c r="C31" s="65"/>
      <x:c r="D31" s="65"/>
      <x:c r="E31" s="65"/>
      <x:c r="F31" s="65"/>
      <x:c r="G31" s="65"/>
      <x:c r="H31" s="65"/>
    </x:row>
    <x:row r="32">
      <x:c r="A32" s="65"/>
      <x:c r="B32" s="65"/>
      <x:c r="C32" s="65"/>
      <x:c r="D32" s="65"/>
      <x:c r="E32" s="65"/>
      <x:c r="F32" s="65"/>
      <x:c r="G32" s="65"/>
      <x:c r="H32" s="65"/>
    </x:row>
    <x:row r="33">
      <x:c r="A33" s="65"/>
      <x:c r="B33" s="65"/>
      <x:c r="C33" s="65"/>
      <x:c r="D33" s="65"/>
      <x:c r="E33" s="65"/>
      <x:c r="F33" s="65"/>
      <x:c r="G33" s="65"/>
      <x:c r="H33" s="65"/>
    </x:row>
    <x:row r="34">
      <x:c r="A34" s="65"/>
      <x:c r="B34" s="65"/>
      <x:c r="C34" s="65"/>
      <x:c r="D34" s="65"/>
      <x:c r="E34" s="65"/>
      <x:c r="F34" s="65"/>
      <x:c r="G34" s="65"/>
      <x:c r="H34" s="65"/>
    </x:row>
    <x:row r="35">
      <x:c r="A35" s="65"/>
      <x:c r="B35" s="65"/>
      <x:c r="C35" s="65"/>
      <x:c r="D35" s="65"/>
      <x:c r="E35" s="65"/>
      <x:c r="F35" s="65"/>
      <x:c r="G35" s="65"/>
      <x:c r="H35" s="65"/>
    </x:row>
    <x:row r="36">
      <x:c r="A36" s="65"/>
      <x:c r="B36" s="65"/>
      <x:c r="C36" s="65"/>
      <x:c r="D36" s="65"/>
      <x:c r="E36" s="65"/>
      <x:c r="F36" s="65"/>
      <x:c r="G36" s="65"/>
      <x:c r="H36" s="65"/>
    </x:row>
    <x:row r="37">
      <x:c r="A37" s="65"/>
      <x:c r="B37" s="65"/>
      <x:c r="C37" s="65"/>
      <x:c r="D37" s="65"/>
      <x:c r="E37" s="65"/>
      <x:c r="F37" s="65"/>
      <x:c r="G37" s="65"/>
      <x:c r="H37" s="65"/>
    </x:row>
    <x:row r="38">
      <x:c r="A38" s="65"/>
      <x:c r="B38" s="65"/>
      <x:c r="C38" s="65"/>
      <x:c r="D38" s="65"/>
      <x:c r="E38" s="65"/>
      <x:c r="F38" s="65"/>
      <x:c r="G38" s="65"/>
      <x:c r="H38" s="65"/>
    </x:row>
    <x:row r="39">
      <x:c r="A39" s="65"/>
      <x:c r="B39" s="65"/>
      <x:c r="C39" s="65"/>
      <x:c r="D39" s="65"/>
      <x:c r="E39" s="65"/>
      <x:c r="F39" s="65"/>
      <x:c r="G39" s="65"/>
      <x:c r="H39" s="65"/>
    </x:row>
    <x:row r="40">
      <x:c r="A40" s="65"/>
      <x:c r="B40" s="65"/>
      <x:c r="C40" s="65"/>
      <x:c r="D40" s="65"/>
      <x:c r="E40" s="65"/>
      <x:c r="F40" s="65"/>
      <x:c r="G40" s="65"/>
      <x:c r="H40" s="65"/>
    </x:row>
    <x:row r="41">
      <x:c r="A41" s="65"/>
      <x:c r="B41" s="65"/>
      <x:c r="C41" s="65"/>
      <x:c r="D41" s="65"/>
      <x:c r="E41" s="65"/>
      <x:c r="F41" s="65"/>
      <x:c r="G41" s="65"/>
      <x:c r="H41" s="65"/>
    </x:row>
    <x:row r="42">
      <x:c r="A42" s="65"/>
      <x:c r="B42" s="65"/>
      <x:c r="C42" s="65"/>
      <x:c r="D42" s="65"/>
      <x:c r="E42" s="65"/>
      <x:c r="F42" s="65"/>
      <x:c r="G42" s="65"/>
      <x:c r="H42" s="65"/>
    </x:row>
    <x:row r="43">
      <x:c r="A43" s="65"/>
      <x:c r="B43" s="65"/>
      <x:c r="C43" s="65"/>
      <x:c r="D43" s="65"/>
      <x:c r="E43" s="65"/>
      <x:c r="F43" s="65"/>
      <x:c r="G43" s="65"/>
      <x:c r="H43" s="65"/>
    </x:row>
    <x:row r="44">
      <x:c r="A44" s="65"/>
      <x:c r="B44" s="65"/>
      <x:c r="C44" s="65"/>
      <x:c r="D44" s="65"/>
      <x:c r="E44" s="65"/>
      <x:c r="F44" s="65"/>
      <x:c r="G44" s="65"/>
      <x:c r="H44" s="65"/>
    </x:row>
    <x:row r="45">
      <x:c r="A45" s="65"/>
      <x:c r="B45" s="65"/>
      <x:c r="C45" s="65"/>
      <x:c r="D45" s="65"/>
      <x:c r="E45" s="65"/>
      <x:c r="F45" s="65"/>
      <x:c r="G45" s="65"/>
      <x:c r="H45" s="65"/>
    </x:row>
    <x:row r="46">
      <x:c r="A46" s="65"/>
      <x:c r="B46" s="65"/>
      <x:c r="C46" s="65"/>
      <x:c r="D46" s="65"/>
      <x:c r="E46" s="65"/>
      <x:c r="F46" s="65"/>
      <x:c r="G46" s="65"/>
      <x:c r="H46" s="65"/>
    </x:row>
    <x:row r="47">
      <x:c r="A47" s="65"/>
      <x:c r="B47" s="65"/>
      <x:c r="C47" s="65"/>
      <x:c r="D47" s="65"/>
      <x:c r="E47" s="65"/>
      <x:c r="F47" s="65"/>
      <x:c r="G47" s="65"/>
      <x:c r="H47" s="65"/>
    </x:row>
    <x:row r="48">
      <x:c r="A48" s="65"/>
      <x:c r="B48" s="65"/>
      <x:c r="C48" s="65"/>
      <x:c r="D48" s="65"/>
      <x:c r="E48" s="65"/>
      <x:c r="F48" s="65"/>
      <x:c r="G48" s="65"/>
      <x:c r="H48" s="65"/>
    </x:row>
    <x:row r="49">
      <x:c r="A49" s="65"/>
      <x:c r="B49" s="65"/>
      <x:c r="C49" s="65"/>
      <x:c r="D49" s="65"/>
      <x:c r="E49" s="65"/>
      <x:c r="F49" s="65"/>
      <x:c r="G49" s="65"/>
      <x:c r="H49" s="65"/>
    </x:row>
    <x:row r="50">
      <x:c r="A50" s="65"/>
      <x:c r="B50" s="65"/>
      <x:c r="C50" s="65"/>
      <x:c r="D50" s="65"/>
      <x:c r="E50" s="65"/>
      <x:c r="F50" s="65"/>
      <x:c r="G50" s="65"/>
      <x:c r="H50" s="65"/>
    </x:row>
    <x:row r="51">
      <x:c r="A51" s="65"/>
      <x:c r="B51" s="65"/>
      <x:c r="C51" s="65"/>
      <x:c r="D51" s="65"/>
      <x:c r="E51" s="65"/>
      <x:c r="F51" s="65"/>
      <x:c r="G51" s="65"/>
      <x:c r="H51" s="65"/>
    </x:row>
    <x:row r="52">
      <x:c r="A52" s="65"/>
      <x:c r="B52" s="65"/>
      <x:c r="C52" s="65"/>
      <x:c r="D52" s="65"/>
      <x:c r="E52" s="65"/>
      <x:c r="F52" s="65"/>
      <x:c r="G52" s="65"/>
      <x:c r="H52" s="65"/>
    </x:row>
    <x:row r="53">
      <x:c r="A53" s="65"/>
      <x:c r="B53" s="65"/>
      <x:c r="C53" s="65"/>
      <x:c r="D53" s="65"/>
      <x:c r="E53" s="65"/>
      <x:c r="F53" s="65"/>
      <x:c r="G53" s="65"/>
      <x:c r="H53" s="65"/>
    </x:row>
    <x:row r="54">
      <x:c r="A54" s="65"/>
      <x:c r="B54" s="65"/>
      <x:c r="C54" s="65"/>
      <x:c r="D54" s="65"/>
      <x:c r="E54" s="65"/>
      <x:c r="F54" s="65"/>
      <x:c r="G54" s="65"/>
      <x:c r="H54" s="65"/>
    </x:row>
    <x:row r="55">
      <x:c r="A55" s="65"/>
      <x:c r="B55" s="65"/>
      <x:c r="C55" s="65"/>
      <x:c r="D55" s="65"/>
      <x:c r="E55" s="65"/>
      <x:c r="F55" s="65"/>
      <x:c r="G55" s="65"/>
      <x:c r="H55" s="65"/>
    </x:row>
    <x:row r="56">
      <x:c r="A56" s="65"/>
      <x:c r="B56" s="65"/>
      <x:c r="C56" s="65"/>
      <x:c r="D56" s="65"/>
      <x:c r="E56" s="65"/>
      <x:c r="F56" s="65"/>
      <x:c r="G56" s="65"/>
      <x:c r="H56" s="65"/>
    </x:row>
    <x:row r="57">
      <x:c r="A57" s="65"/>
      <x:c r="B57" s="65"/>
      <x:c r="C57" s="65"/>
      <x:c r="D57" s="65"/>
      <x:c r="E57" s="65"/>
      <x:c r="F57" s="65"/>
      <x:c r="G57" s="65"/>
      <x:c r="H57" s="65"/>
    </x:row>
    <x:row r="58">
      <x:c r="A58" s="65"/>
      <x:c r="B58" s="65"/>
      <x:c r="C58" s="65"/>
      <x:c r="D58" s="65"/>
      <x:c r="E58" s="65"/>
      <x:c r="F58" s="65"/>
      <x:c r="G58" s="65"/>
      <x:c r="H58" s="65"/>
    </x:row>
    <x:row r="59">
      <x:c r="A59" s="65"/>
      <x:c r="B59" s="65"/>
      <x:c r="C59" s="65"/>
      <x:c r="D59" s="65"/>
      <x:c r="E59" s="65"/>
      <x:c r="F59" s="65"/>
      <x:c r="G59" s="65"/>
      <x:c r="H59" s="65"/>
    </x:row>
    <x:row r="60">
      <x:c r="A60" s="65"/>
      <x:c r="B60" s="65"/>
      <x:c r="C60" s="65"/>
      <x:c r="D60" s="65"/>
      <x:c r="E60" s="65"/>
      <x:c r="F60" s="65"/>
      <x:c r="G60" s="65"/>
      <x:c r="H60" s="65"/>
    </x:row>
  </x:sheetData>
  <x:mergeCells>
    <x:mergeCell ref="A1:H1"/>
    <x:mergeCell ref="A3:H3"/>
    <x:mergeCell ref="A12:H12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38" hidden="0" customWidth="1"/>
    <x:col min="2" max="2" width="16" hidden="0" customWidth="1"/>
    <x:col min="3" max="3" width="42" hidden="0" customWidth="1"/>
    <x:col min="4" max="4" width="15" hidden="0" customWidth="1"/>
    <x:col min="5" max="5" width="15" hidden="0" customWidth="1"/>
    <x:col min="6" max="6" width="15" hidden="0" customWidth="1"/>
    <x:col min="7" max="7" width="15" hidden="0" customWidth="1"/>
    <x:col min="8" max="8" width="12" hidden="0" customWidth="1"/>
  </x:cols>
  <x:sheetData>
    <x:row r="1" ht="28" customHeight="1">
      <x:c r="A1" s="64" t="str">
        <x:v>Pro Forma Leverage &amp; Deleveraging</x:v>
      </x:c>
      <x:c r="B1" s="64" t="str">
        <x:v>Pro Forma Leverage &amp; Deleveraging</x:v>
      </x:c>
      <x:c r="C1" s="64" t="str">
        <x:v>Pro Forma Leverage &amp; Deleveraging</x:v>
      </x:c>
      <x:c r="D1" s="64" t="str">
        <x:v>Pro Forma Leverage &amp; Deleveraging</x:v>
      </x:c>
      <x:c r="E1" s="64" t="str">
        <x:v>Pro Forma Leverage &amp; Deleveraging</x:v>
      </x:c>
      <x:c r="F1" s="64" t="str">
        <x:v>Pro Forma Leverage &amp; Deleveraging</x:v>
      </x:c>
      <x:c r="G1" s="64" t="str">
        <x:v>Pro Forma Leverage &amp; Deleveraging</x:v>
      </x:c>
      <x:c r="H1" s="64" t="str">
        <x:v>Pro Forma Leverage &amp; Deleveraging</x:v>
      </x:c>
    </x:row>
    <x:row r="2">
      <x:c r="A2" s="65"/>
      <x:c r="B2" s="65"/>
      <x:c r="C2" s="65"/>
      <x:c r="D2" s="65"/>
      <x:c r="E2" s="65"/>
      <x:c r="F2" s="65"/>
      <x:c r="G2" s="65"/>
      <x:c r="H2" s="65"/>
    </x:row>
    <x:row r="3" ht="20" customHeight="1">
      <x:c r="A3" s="64" t="str">
        <x:v>Opening Capitalisation — Illustrative</x:v>
      </x:c>
      <x:c r="B3" s="64" t="str">
        <x:v>Opening Capitalisation — Illustrative</x:v>
      </x:c>
      <x:c r="C3" s="64" t="str">
        <x:v>Opening Capitalisation — Illustrative</x:v>
      </x:c>
      <x:c r="D3" s="64" t="str">
        <x:v>Opening Capitalisation — Illustrative</x:v>
      </x:c>
      <x:c r="E3" s="64" t="str">
        <x:v>Opening Capitalisation — Illustrative</x:v>
      </x:c>
      <x:c r="F3" s="64" t="str">
        <x:v>Opening Capitalisation — Illustrative</x:v>
      </x:c>
      <x:c r="G3" s="64" t="str">
        <x:v>Opening Capitalisation — Illustrative</x:v>
      </x:c>
      <x:c r="H3" s="64" t="str">
        <x:v>Opening Capitalisation — Illustrative</x:v>
      </x:c>
    </x:row>
    <x:row r="4">
      <x:c r="A4" s="132" t="str">
        <x:v>Metric</x:v>
      </x:c>
      <x:c r="B4" s="132" t="str">
        <x:v>Value</x:v>
      </x:c>
      <x:c r="C4" s="132" t="str">
        <x:v>Comment</x:v>
      </x:c>
      <x:c r="D4" s="65"/>
      <x:c r="E4" s="65"/>
      <x:c r="F4" s="65"/>
      <x:c r="G4" s="65"/>
      <x:c r="H4" s="65"/>
    </x:row>
    <x:row r="5">
      <x:c r="A5" s="65" t="str">
        <x:v>Term Loan B drawn (£m)</x:v>
      </x:c>
      <x:c r="B5" s="102" t="n">
        <x:f>Financing!D23</x:f>
        <x:v>2500</x:v>
      </x:c>
      <x:c r="C5" s="65" t="str">
        <x:v>Linked to Sources &amp; Uses</x:v>
      </x:c>
      <x:c r="D5" s="65"/>
      <x:c r="E5" s="65"/>
      <x:c r="F5" s="65"/>
      <x:c r="G5" s="65"/>
      <x:c r="H5" s="65"/>
    </x:row>
    <x:row r="6">
      <x:c r="A6" s="65" t="str">
        <x:v>Bridge / notes drawn (£m)</x:v>
      </x:c>
      <x:c r="B6" s="102" t="n">
        <x:f>Financing!D24</x:f>
        <x:v>0</x:v>
      </x:c>
      <x:c r="C6" s="65" t="str">
        <x:v>Linked to Sources &amp; Uses</x:v>
      </x:c>
      <x:c r="D6" s="65"/>
      <x:c r="E6" s="65"/>
      <x:c r="F6" s="65"/>
      <x:c r="G6" s="65"/>
      <x:c r="H6" s="65"/>
    </x:row>
    <x:row r="7">
      <x:c r="A7" s="65" t="str">
        <x:v>RCF drawn (£m)</x:v>
      </x:c>
      <x:c r="B7" s="102" t="n">
        <x:f>Financing!D25</x:f>
        <x:v>0</x:v>
      </x:c>
      <x:c r="C7" s="65" t="str">
        <x:v>Linked to Sources &amp; Uses</x:v>
      </x:c>
      <x:c r="D7" s="65"/>
      <x:c r="E7" s="65"/>
      <x:c r="F7" s="65"/>
      <x:c r="G7" s="65"/>
      <x:c r="H7" s="65"/>
    </x:row>
    <x:row r="8">
      <x:c r="A8" s="65" t="str">
        <x:v>Total acquisition / refinancing debt (£m)</x:v>
      </x:c>
      <x:c r="B8" s="102" t="n">
        <x:f>SUM(B5:B7)</x:f>
        <x:v>2500</x:v>
      </x:c>
      <x:c r="C8" s="65" t="str">
        <x:v>Does not double-count OCS historical bank debt</x:v>
      </x:c>
      <x:c r="D8" s="65"/>
      <x:c r="E8" s="65"/>
      <x:c r="F8" s="65"/>
      <x:c r="G8" s="65"/>
      <x:c r="H8" s="65"/>
    </x:row>
    <x:row r="9">
      <x:c r="A9" s="65" t="str">
        <x:v>Combined pre-synergy EBITDA (£m)</x:v>
      </x:c>
      <x:c r="B9" s="102" t="n">
        <x:f>'Operating Case'!D15</x:f>
        <x:v>455.6</x:v>
      </x:c>
      <x:c r="C9" s="65" t="str">
        <x:v>OCS adjusted EBITDA + Mitie operating-profit proxy</x:v>
      </x:c>
      <x:c r="D9" s="65"/>
      <x:c r="E9" s="65"/>
      <x:c r="F9" s="65"/>
      <x:c r="G9" s="65"/>
      <x:c r="H9" s="65"/>
    </x:row>
    <x:row r="10">
      <x:c r="A10" s="65" t="str">
        <x:v>Base synergies (£m)</x:v>
      </x:c>
      <x:c r="B10" s="102" t="n">
        <x:f>'Operating Case'!E15</x:f>
        <x:v>100</x:v>
      </x:c>
      <x:c r="C10" s="65" t="str">
        <x:v>Illustrative</x:v>
      </x:c>
      <x:c r="D10" s="65"/>
      <x:c r="E10" s="65"/>
      <x:c r="F10" s="65"/>
      <x:c r="G10" s="65"/>
      <x:c r="H10" s="65"/>
    </x:row>
    <x:row r="11">
      <x:c r="A11" s="65" t="str">
        <x:v>Opening pro forma EBITDA (£m)</x:v>
      </x:c>
      <x:c r="B11" s="102" t="n">
        <x:f>B9+B10</x:f>
        <x:v>555.6</x:v>
      </x:c>
      <x:c r="C11" s="65" t="str"/>
      <x:c r="D11" s="65"/>
      <x:c r="E11" s="65"/>
      <x:c r="F11" s="65"/>
      <x:c r="G11" s="65"/>
      <x:c r="H11" s="65"/>
    </x:row>
    <x:row r="12">
      <x:c r="A12" s="65" t="str">
        <x:v>Opening gross leverage</x:v>
      </x:c>
      <x:c r="B12" s="110" t="n">
        <x:f>B8/B11</x:f>
        <x:v>4.499640028797696</x:v>
      </x:c>
      <x:c r="C12" s="65" t="str">
        <x:v>Illustrative gross debt / EBITDA</x:v>
      </x:c>
      <x:c r="D12" s="65"/>
      <x:c r="E12" s="65"/>
      <x:c r="F12" s="65"/>
      <x:c r="G12" s="65"/>
      <x:c r="H12" s="65"/>
    </x:row>
    <x:row r="13">
      <x:c r="A13" s="65" t="str">
        <x:v>Disclosed minimum sponsor contribution threshold</x:v>
      </x:c>
      <x:c r="B13" s="111" t="n">
        <x:f>Financing!D29</x:f>
        <x:v>0.35</x:v>
      </x:c>
      <x:c r="C13" s="71" t="str">
        <x:v>Not directly tested against cash equity commitment; definition includes existing sponsor value and other eligible contributions</x:v>
      </x:c>
      <x:c r="D13" s="65"/>
      <x:c r="E13" s="65"/>
      <x:c r="F13" s="65"/>
      <x:c r="G13" s="65"/>
      <x:c r="H13" s="65"/>
    </x:row>
    <x:row r="14">
      <x:c r="A14" s="65"/>
      <x:c r="B14" s="65"/>
      <x:c r="C14" s="65"/>
      <x:c r="D14" s="65"/>
      <x:c r="E14" s="65"/>
      <x:c r="F14" s="65"/>
      <x:c r="G14" s="65"/>
      <x:c r="H14" s="65"/>
    </x:row>
    <x:row r="15" ht="20" customHeight="1">
      <x:c r="A15" s="64" t="str">
        <x:v>5-Year Deleveraging Case</x:v>
      </x:c>
      <x:c r="B15" s="64" t="str">
        <x:v>5-Year Deleveraging Case</x:v>
      </x:c>
      <x:c r="C15" s="64" t="str">
        <x:v>5-Year Deleveraging Case</x:v>
      </x:c>
      <x:c r="D15" s="64" t="str">
        <x:v>5-Year Deleveraging Case</x:v>
      </x:c>
      <x:c r="E15" s="64" t="str">
        <x:v>5-Year Deleveraging Case</x:v>
      </x:c>
      <x:c r="F15" s="64" t="str">
        <x:v>5-Year Deleveraging Case</x:v>
      </x:c>
      <x:c r="G15" s="64" t="str">
        <x:v>5-Year Deleveraging Case</x:v>
      </x:c>
      <x:c r="H15" s="64" t="str">
        <x:v>5-Year Deleveraging Case</x:v>
      </x:c>
    </x:row>
    <x:row r="16">
      <x:c r="A16" s="132" t="str">
        <x:v>£m unless stated</x:v>
      </x:c>
      <x:c r="B16" s="132" t="str">
        <x:v>Opening</x:v>
      </x:c>
      <x:c r="C16" s="132" t="str">
        <x:v>Year 1</x:v>
      </x:c>
      <x:c r="D16" s="132" t="str">
        <x:v>Year 2</x:v>
      </x:c>
      <x:c r="E16" s="132" t="str">
        <x:v>Year 3</x:v>
      </x:c>
      <x:c r="F16" s="132" t="str">
        <x:v>Year 4</x:v>
      </x:c>
      <x:c r="G16" s="132" t="str">
        <x:v>Year 5</x:v>
      </x:c>
      <x:c r="H16" s="65"/>
    </x:row>
    <x:row r="17">
      <x:c r="A17" s="65" t="str">
        <x:v>EBITDA</x:v>
      </x:c>
      <x:c r="B17" s="94" t="n">
        <x:f>$B$11</x:f>
        <x:v>555.6</x:v>
      </x:c>
      <x:c r="C17" s="94" t="n">
        <x:f>B17*(1+C18)</x:f>
        <x:v>583.38</x:v>
      </x:c>
      <x:c r="D17" s="94" t="n">
        <x:f>C17*(1+D18)</x:f>
        <x:v>612.549</x:v>
      </x:c>
      <x:c r="E17" s="94" t="n">
        <x:f>D17*(1+E18)</x:f>
        <x:v>643.17645</x:v>
      </x:c>
      <x:c r="F17" s="94" t="n">
        <x:f>E17*(1+F18)</x:f>
        <x:v>675.3352725000001</x:v>
      </x:c>
      <x:c r="G17" s="94" t="n">
        <x:f>F17*(1+G18)</x:f>
        <x:v>709.1020361250002</x:v>
      </x:c>
      <x:c r="H17" s="65"/>
    </x:row>
    <x:row r="18">
      <x:c r="A18" s="65" t="str">
        <x:v>EBITDA growth</x:v>
      </x:c>
      <x:c r="B18" s="65"/>
      <x:c r="C18" s="90" t="n">
        <x:v>0.05</x:v>
      </x:c>
      <x:c r="D18" s="90" t="n">
        <x:v>0.05</x:v>
      </x:c>
      <x:c r="E18" s="90" t="n">
        <x:v>0.05</x:v>
      </x:c>
      <x:c r="F18" s="90" t="n">
        <x:v>0.05</x:v>
      </x:c>
      <x:c r="G18" s="90" t="n">
        <x:v>0.05</x:v>
      </x:c>
      <x:c r="H18" s="65"/>
    </x:row>
    <x:row r="19">
      <x:c r="A19" s="65" t="str">
        <x:v>Cash conversion of EBITDA</x:v>
      </x:c>
      <x:c r="B19" s="65"/>
      <x:c r="C19" s="90" t="n">
        <x:v>0.45</x:v>
      </x:c>
      <x:c r="D19" s="90" t="n">
        <x:v>0.45</x:v>
      </x:c>
      <x:c r="E19" s="90" t="n">
        <x:v>0.45</x:v>
      </x:c>
      <x:c r="F19" s="90" t="n">
        <x:v>0.45</x:v>
      </x:c>
      <x:c r="G19" s="90" t="n">
        <x:v>0.45</x:v>
      </x:c>
      <x:c r="H19" s="65"/>
    </x:row>
    <x:row r="20">
      <x:c r="A20" s="65" t="str">
        <x:v>Cash available for debt paydown</x:v>
      </x:c>
      <x:c r="B20" s="65"/>
      <x:c r="C20" s="94" t="n">
        <x:f>C17*C19</x:f>
        <x:v>262.521</x:v>
      </x:c>
      <x:c r="D20" s="94" t="n">
        <x:f>D17*D19</x:f>
        <x:v>275.64705</x:v>
      </x:c>
      <x:c r="E20" s="94" t="n">
        <x:f>E17*E19</x:f>
        <x:v>289.42940250000004</x:v>
      </x:c>
      <x:c r="F20" s="94" t="n">
        <x:f>F17*F19</x:f>
        <x:v>303.90087262500003</x:v>
      </x:c>
      <x:c r="G20" s="94" t="n">
        <x:f>G17*G19</x:f>
        <x:v>319.09591625625006</x:v>
      </x:c>
      <x:c r="H20" s="65"/>
    </x:row>
    <x:row r="21">
      <x:c r="A21" s="65" t="str">
        <x:v>Closing debt</x:v>
      </x:c>
      <x:c r="B21" s="65" t="n">
        <x:f>$B$8</x:f>
        <x:v>2500</x:v>
      </x:c>
      <x:c r="C21" s="94" t="n">
        <x:f>MAX(0,B21-C20)</x:f>
        <x:v>2237.479</x:v>
      </x:c>
      <x:c r="D21" s="94" t="n">
        <x:f>MAX(0,C21-D20)</x:f>
        <x:v>1961.8319499999998</x:v>
      </x:c>
      <x:c r="E21" s="94" t="n">
        <x:f>MAX(0,D21-E20)</x:f>
        <x:v>1672.4025474999999</x:v>
      </x:c>
      <x:c r="F21" s="94" t="n">
        <x:f>MAX(0,E21-F20)</x:f>
        <x:v>1368.501674875</x:v>
      </x:c>
      <x:c r="G21" s="94" t="n">
        <x:f>MAX(0,F21-G20)</x:f>
        <x:v>1049.4057586187498</x:v>
      </x:c>
      <x:c r="H21" s="65"/>
    </x:row>
    <x:row r="22">
      <x:c r="A22" s="65" t="str">
        <x:v>Gross leverage</x:v>
      </x:c>
      <x:c r="B22" s="112" t="n">
        <x:f>B21/B17</x:f>
        <x:v>4.499640028797696</x:v>
      </x:c>
      <x:c r="C22" s="112" t="n">
        <x:f>C21/C17</x:f>
        <x:v>3.8353714559978056</x:v>
      </x:c>
      <x:c r="D22" s="112" t="n">
        <x:f>D21/D17</x:f>
        <x:v>3.20273471999791</x:v>
      </x:c>
      <x:c r="E22" s="112" t="n">
        <x:f>E21/E17</x:f>
        <x:v>2.600223542855152</x:v>
      </x:c>
      <x:c r="F22" s="112" t="n">
        <x:f>F21/F17</x:f>
        <x:v>2.026403374147764</x:v>
      </x:c>
      <x:c r="G22" s="112" t="n">
        <x:f>G21/G17</x:f>
        <x:v>1.4799079753788227</x:v>
      </x:c>
      <x:c r="H22" s="65"/>
    </x:row>
    <x:row r="23">
      <x:c r="A23" s="65" t="str">
        <x:v>Cumulative debt paydown</x:v>
      </x:c>
      <x:c r="B23" s="94" t="n">
        <x:f>0</x:f>
        <x:v>0</x:v>
      </x:c>
      <x:c r="C23" s="94" t="n">
        <x:f>$B$21-C21</x:f>
        <x:v>262.5210000000002</x:v>
      </x:c>
      <x:c r="D23" s="94" t="n">
        <x:f>$B$21-D21</x:f>
        <x:v>538.1680500000002</x:v>
      </x:c>
      <x:c r="E23" s="94" t="n">
        <x:f>$B$21-E21</x:f>
        <x:v>827.5974525000001</x:v>
      </x:c>
      <x:c r="F23" s="94" t="n">
        <x:f>$B$21-F21</x:f>
        <x:v>1131.498325125</x:v>
      </x:c>
      <x:c r="G23" s="94" t="n">
        <x:f>$B$21-G21</x:f>
        <x:v>1450.5942413812502</x:v>
      </x:c>
      <x:c r="H23" s="65"/>
    </x:row>
    <x:row r="24">
      <x:c r="A24" s="65"/>
      <x:c r="B24" s="65"/>
      <x:c r="C24" s="65"/>
      <x:c r="D24" s="65"/>
      <x:c r="E24" s="65"/>
      <x:c r="F24" s="65"/>
      <x:c r="G24" s="65"/>
      <x:c r="H24" s="65"/>
    </x:row>
    <x:row r="25">
      <x:c r="A25" s="65"/>
      <x:c r="B25" s="65"/>
      <x:c r="C25" s="65"/>
      <x:c r="D25" s="65"/>
      <x:c r="E25" s="65"/>
      <x:c r="F25" s="65"/>
      <x:c r="G25" s="65"/>
      <x:c r="H25" s="65"/>
    </x:row>
    <x:row r="26">
      <x:c r="A26" s="65"/>
      <x:c r="B26" s="65"/>
      <x:c r="C26" s="65"/>
      <x:c r="D26" s="65"/>
      <x:c r="E26" s="65"/>
      <x:c r="F26" s="65"/>
      <x:c r="G26" s="65"/>
      <x:c r="H26" s="65"/>
    </x:row>
    <x:row r="27">
      <x:c r="A27" s="65"/>
      <x:c r="B27" s="65"/>
      <x:c r="C27" s="65"/>
      <x:c r="D27" s="65"/>
      <x:c r="E27" s="65"/>
      <x:c r="F27" s="65"/>
      <x:c r="G27" s="65"/>
      <x:c r="H27" s="65"/>
    </x:row>
    <x:row r="28">
      <x:c r="A28" s="65"/>
      <x:c r="B28" s="65"/>
      <x:c r="C28" s="65"/>
      <x:c r="D28" s="65"/>
      <x:c r="E28" s="65"/>
      <x:c r="F28" s="65"/>
      <x:c r="G28" s="65"/>
      <x:c r="H28" s="65"/>
    </x:row>
    <x:row r="29">
      <x:c r="A29" s="65"/>
      <x:c r="B29" s="65"/>
      <x:c r="C29" s="65"/>
      <x:c r="D29" s="65"/>
      <x:c r="E29" s="65"/>
      <x:c r="F29" s="65"/>
      <x:c r="G29" s="65"/>
      <x:c r="H29" s="65"/>
    </x:row>
    <x:row r="30">
      <x:c r="A30" s="65"/>
      <x:c r="B30" s="65"/>
      <x:c r="C30" s="65"/>
      <x:c r="D30" s="65"/>
      <x:c r="E30" s="65"/>
      <x:c r="F30" s="65"/>
      <x:c r="G30" s="65"/>
      <x:c r="H30" s="65"/>
    </x:row>
    <x:row r="31">
      <x:c r="A31" s="65"/>
      <x:c r="B31" s="65"/>
      <x:c r="C31" s="65"/>
      <x:c r="D31" s="65"/>
      <x:c r="E31" s="65"/>
      <x:c r="F31" s="65"/>
      <x:c r="G31" s="65"/>
      <x:c r="H31" s="65"/>
    </x:row>
    <x:row r="32">
      <x:c r="A32" s="65"/>
      <x:c r="B32" s="65"/>
      <x:c r="C32" s="65"/>
      <x:c r="D32" s="65"/>
      <x:c r="E32" s="65"/>
      <x:c r="F32" s="65"/>
      <x:c r="G32" s="65"/>
      <x:c r="H32" s="65"/>
    </x:row>
    <x:row r="33">
      <x:c r="A33" s="65"/>
      <x:c r="B33" s="65"/>
      <x:c r="C33" s="65"/>
      <x:c r="D33" s="65"/>
      <x:c r="E33" s="65"/>
      <x:c r="F33" s="65"/>
      <x:c r="G33" s="65"/>
      <x:c r="H33" s="65"/>
    </x:row>
    <x:row r="34">
      <x:c r="A34" s="65"/>
      <x:c r="B34" s="65"/>
      <x:c r="C34" s="65"/>
      <x:c r="D34" s="65"/>
      <x:c r="E34" s="65"/>
      <x:c r="F34" s="65"/>
      <x:c r="G34" s="65"/>
      <x:c r="H34" s="65"/>
    </x:row>
    <x:row r="35">
      <x:c r="A35" s="65"/>
      <x:c r="B35" s="65"/>
      <x:c r="C35" s="65"/>
      <x:c r="D35" s="65"/>
      <x:c r="E35" s="65"/>
      <x:c r="F35" s="65"/>
      <x:c r="G35" s="65"/>
      <x:c r="H35" s="65"/>
    </x:row>
    <x:row r="36">
      <x:c r="A36" s="65"/>
      <x:c r="B36" s="65"/>
      <x:c r="C36" s="65"/>
      <x:c r="D36" s="65"/>
      <x:c r="E36" s="65"/>
      <x:c r="F36" s="65"/>
      <x:c r="G36" s="65"/>
      <x:c r="H36" s="65"/>
    </x:row>
    <x:row r="37">
      <x:c r="A37" s="65"/>
      <x:c r="B37" s="65"/>
      <x:c r="C37" s="65"/>
      <x:c r="D37" s="65"/>
      <x:c r="E37" s="65"/>
      <x:c r="F37" s="65"/>
      <x:c r="G37" s="65"/>
      <x:c r="H37" s="65"/>
    </x:row>
    <x:row r="38">
      <x:c r="A38" s="65"/>
      <x:c r="B38" s="65"/>
      <x:c r="C38" s="65"/>
      <x:c r="D38" s="65"/>
      <x:c r="E38" s="65"/>
      <x:c r="F38" s="65"/>
      <x:c r="G38" s="65"/>
      <x:c r="H38" s="65"/>
    </x:row>
    <x:row r="39">
      <x:c r="A39" s="65"/>
      <x:c r="B39" s="65"/>
      <x:c r="C39" s="65"/>
      <x:c r="D39" s="65"/>
      <x:c r="E39" s="65"/>
      <x:c r="F39" s="65"/>
      <x:c r="G39" s="65"/>
      <x:c r="H39" s="65"/>
    </x:row>
    <x:row r="40">
      <x:c r="A40" s="65"/>
      <x:c r="B40" s="65"/>
      <x:c r="C40" s="65"/>
      <x:c r="D40" s="65"/>
      <x:c r="E40" s="65"/>
      <x:c r="F40" s="65"/>
      <x:c r="G40" s="65"/>
      <x:c r="H40" s="65"/>
    </x:row>
    <x:row r="41">
      <x:c r="A41" s="65"/>
      <x:c r="B41" s="65"/>
      <x:c r="C41" s="65"/>
      <x:c r="D41" s="65"/>
      <x:c r="E41" s="65"/>
      <x:c r="F41" s="65"/>
      <x:c r="G41" s="65"/>
      <x:c r="H41" s="65"/>
    </x:row>
    <x:row r="42">
      <x:c r="A42" s="65"/>
      <x:c r="B42" s="65"/>
      <x:c r="C42" s="65"/>
      <x:c r="D42" s="65"/>
      <x:c r="E42" s="65"/>
      <x:c r="F42" s="65"/>
      <x:c r="G42" s="65"/>
      <x:c r="H42" s="65"/>
    </x:row>
    <x:row r="43">
      <x:c r="A43" s="65"/>
      <x:c r="B43" s="65"/>
      <x:c r="C43" s="65"/>
      <x:c r="D43" s="65"/>
      <x:c r="E43" s="65"/>
      <x:c r="F43" s="65"/>
      <x:c r="G43" s="65"/>
      <x:c r="H43" s="65"/>
    </x:row>
    <x:row r="44">
      <x:c r="A44" s="65"/>
      <x:c r="B44" s="65"/>
      <x:c r="C44" s="65"/>
      <x:c r="D44" s="65"/>
      <x:c r="E44" s="65"/>
      <x:c r="F44" s="65"/>
      <x:c r="G44" s="65"/>
      <x:c r="H44" s="65"/>
    </x:row>
    <x:row r="45">
      <x:c r="A45" s="65"/>
      <x:c r="B45" s="65"/>
      <x:c r="C45" s="65"/>
      <x:c r="D45" s="65"/>
      <x:c r="E45" s="65"/>
      <x:c r="F45" s="65"/>
      <x:c r="G45" s="65"/>
      <x:c r="H45" s="65"/>
    </x:row>
    <x:row r="46">
      <x:c r="A46" s="65"/>
      <x:c r="B46" s="65"/>
      <x:c r="C46" s="65"/>
      <x:c r="D46" s="65"/>
      <x:c r="E46" s="65"/>
      <x:c r="F46" s="65"/>
      <x:c r="G46" s="65"/>
      <x:c r="H46" s="65"/>
    </x:row>
    <x:row r="47">
      <x:c r="A47" s="65"/>
      <x:c r="B47" s="65"/>
      <x:c r="C47" s="65"/>
      <x:c r="D47" s="65"/>
      <x:c r="E47" s="65"/>
      <x:c r="F47" s="65"/>
      <x:c r="G47" s="65"/>
      <x:c r="H47" s="65"/>
    </x:row>
    <x:row r="48">
      <x:c r="A48" s="65"/>
      <x:c r="B48" s="65"/>
      <x:c r="C48" s="65"/>
      <x:c r="D48" s="65"/>
      <x:c r="E48" s="65"/>
      <x:c r="F48" s="65"/>
      <x:c r="G48" s="65"/>
      <x:c r="H48" s="65"/>
    </x:row>
    <x:row r="49">
      <x:c r="A49" s="65"/>
      <x:c r="B49" s="65"/>
      <x:c r="C49" s="65"/>
      <x:c r="D49" s="65"/>
      <x:c r="E49" s="65"/>
      <x:c r="F49" s="65"/>
      <x:c r="G49" s="65"/>
      <x:c r="H49" s="65"/>
    </x:row>
    <x:row r="50">
      <x:c r="A50" s="65"/>
      <x:c r="B50" s="65"/>
      <x:c r="C50" s="65"/>
      <x:c r="D50" s="65"/>
      <x:c r="E50" s="65"/>
      <x:c r="F50" s="65"/>
      <x:c r="G50" s="65"/>
      <x:c r="H50" s="65"/>
    </x:row>
    <x:row r="51">
      <x:c r="A51" s="65"/>
      <x:c r="B51" s="65"/>
      <x:c r="C51" s="65"/>
      <x:c r="D51" s="65"/>
      <x:c r="E51" s="65"/>
      <x:c r="F51" s="65"/>
      <x:c r="G51" s="65"/>
      <x:c r="H51" s="65"/>
    </x:row>
    <x:row r="52">
      <x:c r="A52" s="65"/>
      <x:c r="B52" s="65"/>
      <x:c r="C52" s="65"/>
      <x:c r="D52" s="65"/>
      <x:c r="E52" s="65"/>
      <x:c r="F52" s="65"/>
      <x:c r="G52" s="65"/>
      <x:c r="H52" s="65"/>
    </x:row>
    <x:row r="53">
      <x:c r="A53" s="65"/>
      <x:c r="B53" s="65"/>
      <x:c r="C53" s="65"/>
      <x:c r="D53" s="65"/>
      <x:c r="E53" s="65"/>
      <x:c r="F53" s="65"/>
      <x:c r="G53" s="65"/>
      <x:c r="H53" s="65"/>
    </x:row>
    <x:row r="54">
      <x:c r="A54" s="65"/>
      <x:c r="B54" s="65"/>
      <x:c r="C54" s="65"/>
      <x:c r="D54" s="65"/>
      <x:c r="E54" s="65"/>
      <x:c r="F54" s="65"/>
      <x:c r="G54" s="65"/>
      <x:c r="H54" s="65"/>
    </x:row>
    <x:row r="55">
      <x:c r="A55" s="65"/>
      <x:c r="B55" s="65"/>
      <x:c r="C55" s="65"/>
      <x:c r="D55" s="65"/>
      <x:c r="E55" s="65"/>
      <x:c r="F55" s="65"/>
      <x:c r="G55" s="65"/>
      <x:c r="H55" s="65"/>
    </x:row>
    <x:row r="56">
      <x:c r="A56" s="65"/>
      <x:c r="B56" s="65"/>
      <x:c r="C56" s="65"/>
      <x:c r="D56" s="65"/>
      <x:c r="E56" s="65"/>
      <x:c r="F56" s="65"/>
      <x:c r="G56" s="65"/>
      <x:c r="H56" s="65"/>
    </x:row>
    <x:row r="57">
      <x:c r="A57" s="65"/>
      <x:c r="B57" s="65"/>
      <x:c r="C57" s="65"/>
      <x:c r="D57" s="65"/>
      <x:c r="E57" s="65"/>
      <x:c r="F57" s="65"/>
      <x:c r="G57" s="65"/>
      <x:c r="H57" s="65"/>
    </x:row>
    <x:row r="58">
      <x:c r="A58" s="65"/>
      <x:c r="B58" s="65"/>
      <x:c r="C58" s="65"/>
      <x:c r="D58" s="65"/>
      <x:c r="E58" s="65"/>
      <x:c r="F58" s="65"/>
      <x:c r="G58" s="65"/>
      <x:c r="H58" s="65"/>
    </x:row>
    <x:row r="59">
      <x:c r="A59" s="65"/>
      <x:c r="B59" s="65"/>
      <x:c r="C59" s="65"/>
      <x:c r="D59" s="65"/>
      <x:c r="E59" s="65"/>
      <x:c r="F59" s="65"/>
      <x:c r="G59" s="65"/>
      <x:c r="H59" s="65"/>
    </x:row>
    <x:row r="60">
      <x:c r="A60" s="65"/>
      <x:c r="B60" s="65"/>
      <x:c r="C60" s="65"/>
      <x:c r="D60" s="65"/>
      <x:c r="E60" s="65"/>
      <x:c r="F60" s="65"/>
      <x:c r="G60" s="65"/>
      <x:c r="H60" s="65"/>
    </x:row>
  </x:sheetData>
  <x:mergeCells>
    <x:mergeCell ref="A1:H1"/>
    <x:mergeCell ref="A3:H3"/>
    <x:mergeCell ref="A15:H15"/>
  </x:mergeCell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FormatPr defaultRowHeight="15"/>
  <x:cols>
    <x:col min="1" max="1" width="38" hidden="0" customWidth="1"/>
    <x:col min="2" max="2" width="16" hidden="0" customWidth="1"/>
    <x:col min="3" max="3" width="16" hidden="0" customWidth="1"/>
    <x:col min="4" max="4" width="16" hidden="0" customWidth="1"/>
    <x:col min="5" max="5" width="52" hidden="0" customWidth="1"/>
    <x:col min="6" max="6" width="10" hidden="0" customWidth="1"/>
    <x:col min="7" max="7" width="10" hidden="0" customWidth="1"/>
    <x:col min="8" max="8" width="10" hidden="0" customWidth="1"/>
  </x:cols>
  <x:sheetData>
    <x:row r="1" ht="28" customHeight="1">
      <x:c r="A1" s="64" t="str">
        <x:v>Illustrative Sponsor Returns</x:v>
      </x:c>
      <x:c r="B1" s="64" t="str">
        <x:v>Illustrative Sponsor Returns</x:v>
      </x:c>
      <x:c r="C1" s="64" t="str">
        <x:v>Illustrative Sponsor Returns</x:v>
      </x:c>
      <x:c r="D1" s="64" t="str">
        <x:v>Illustrative Sponsor Returns</x:v>
      </x:c>
      <x:c r="E1" s="64" t="str">
        <x:v>Illustrative Sponsor Returns</x:v>
      </x:c>
      <x:c r="F1" s="64" t="str">
        <x:v>Illustrative Sponsor Returns</x:v>
      </x:c>
      <x:c r="G1" s="64" t="str">
        <x:v>Illustrative Sponsor Returns</x:v>
      </x:c>
      <x:c r="H1" s="64" t="str">
        <x:v>Illustrative Sponsor Returns</x:v>
      </x:c>
    </x:row>
    <x:row r="2">
      <x:c r="A2" s="65"/>
      <x:c r="B2" s="65"/>
      <x:c r="C2" s="65"/>
      <x:c r="D2" s="65"/>
      <x:c r="E2" s="65"/>
      <x:c r="F2" s="65"/>
      <x:c r="G2" s="65"/>
      <x:c r="H2" s="65"/>
    </x:row>
    <x:row r="3" ht="20" customHeight="1">
      <x:c r="A3" s="64" t="str">
        <x:v>Exit Returns Framework</x:v>
      </x:c>
      <x:c r="B3" s="64" t="str">
        <x:v>Exit Returns Framework</x:v>
      </x:c>
      <x:c r="C3" s="64" t="str">
        <x:v>Exit Returns Framework</x:v>
      </x:c>
      <x:c r="D3" s="64" t="str">
        <x:v>Exit Returns Framework</x:v>
      </x:c>
      <x:c r="E3" s="64" t="str">
        <x:v>Exit Returns Framework</x:v>
      </x:c>
      <x:c r="F3" s="64" t="str">
        <x:v>Exit Returns Framework</x:v>
      </x:c>
      <x:c r="G3" s="64" t="str">
        <x:v>Exit Returns Framework</x:v>
      </x:c>
      <x:c r="H3" s="64" t="str">
        <x:v>Exit Returns Framework</x:v>
      </x:c>
    </x:row>
    <x:row r="4">
      <x:c r="A4" s="132" t="str">
        <x:v>Input / calculation</x:v>
      </x:c>
      <x:c r="B4" s="132" t="str">
        <x:v>Entry</x:v>
      </x:c>
      <x:c r="C4" s="132" t="str">
        <x:v>Year 3</x:v>
      </x:c>
      <x:c r="D4" s="132" t="str">
        <x:v>Year 5</x:v>
      </x:c>
      <x:c r="E4" s="132" t="str">
        <x:v>Notes</x:v>
      </x:c>
      <x:c r="F4" s="132" t="str"/>
      <x:c r="G4" s="65"/>
      <x:c r="H4" s="65"/>
    </x:row>
    <x:row r="5">
      <x:c r="A5" s="65" t="str">
        <x:v>Illustrative sponsor capital (£m)</x:v>
      </x:c>
      <x:c r="B5" s="102" t="n">
        <x:f>Financing!D26*Financing!D29</x:f>
        <x:v>1186.9637318</x:v>
      </x:c>
      <x:c r="C5" s="94"/>
      <x:c r="D5" s="94"/>
      <x:c r="E5" s="65" t="str">
        <x:v>35% of modelled funded sources; analytical proxy, not disclosed cash funding</x:v>
      </x:c>
      <x:c r="F5" s="65" t="str"/>
      <x:c r="G5" s="65"/>
      <x:c r="H5" s="65"/>
    </x:row>
    <x:row r="6">
      <x:c r="A6" s="65" t="str">
        <x:v>Exit EBITDA (£m)</x:v>
      </x:c>
      <x:c r="B6" s="94"/>
      <x:c r="C6" s="102" t="n">
        <x:f>Leverage!E17</x:f>
        <x:v>643.17645</x:v>
      </x:c>
      <x:c r="D6" s="102" t="n">
        <x:f>Leverage!G17</x:f>
        <x:v>709.1020361250002</x:v>
      </x:c>
      <x:c r="E6" s="65" t="str">
        <x:v>Linked to deleveraging case</x:v>
      </x:c>
      <x:c r="F6" s="65" t="str"/>
      <x:c r="G6" s="65"/>
      <x:c r="H6" s="65"/>
    </x:row>
    <x:row r="7">
      <x:c r="A7" s="65" t="str">
        <x:v>Exit multiple</x:v>
      </x:c>
      <x:c r="B7" s="94"/>
      <x:c r="C7" s="68" t="n">
        <x:v>10</x:v>
      </x:c>
      <x:c r="D7" s="68" t="n">
        <x:v>10</x:v>
      </x:c>
      <x:c r="E7" s="65" t="str">
        <x:v>Illustrative assumption</x:v>
      </x:c>
      <x:c r="F7" s="65" t="str"/>
      <x:c r="G7" s="65"/>
      <x:c r="H7" s="65"/>
    </x:row>
    <x:row r="8">
      <x:c r="A8" s="65" t="str">
        <x:v>Enterprise value (£m)</x:v>
      </x:c>
      <x:c r="B8" s="94"/>
      <x:c r="C8" s="94" t="n">
        <x:f>C6*C7</x:f>
        <x:v>6431.7645</x:v>
      </x:c>
      <x:c r="D8" s="94" t="n">
        <x:f>D6*D7</x:f>
        <x:v>7091.020361250002</x:v>
      </x:c>
      <x:c r="E8" s="65" t="str"/>
      <x:c r="F8" s="65" t="str"/>
      <x:c r="G8" s="65"/>
      <x:c r="H8" s="65"/>
    </x:row>
    <x:row r="9">
      <x:c r="A9" s="65" t="str">
        <x:v>Less: debt (£m)</x:v>
      </x:c>
      <x:c r="B9" s="94"/>
      <x:c r="C9" s="102" t="n">
        <x:f>Leverage!E21</x:f>
        <x:v>1672.4025474999999</x:v>
      </x:c>
      <x:c r="D9" s="102" t="n">
        <x:f>Leverage!G21</x:f>
        <x:v>1049.4057586187498</x:v>
      </x:c>
      <x:c r="E9" s="65" t="str"/>
      <x:c r="F9" s="65" t="str"/>
      <x:c r="G9" s="65"/>
      <x:c r="H9" s="65"/>
    </x:row>
    <x:row r="10">
      <x:c r="A10" s="65" t="str">
        <x:v>Sponsor equity value (£m)</x:v>
      </x:c>
      <x:c r="B10" s="94"/>
      <x:c r="C10" s="94" t="n">
        <x:f>C8-C9</x:f>
        <x:v>4759.3619525</x:v>
      </x:c>
      <x:c r="D10" s="94" t="n">
        <x:f>D8-D9</x:f>
        <x:v>6041.614602631252</x:v>
      </x:c>
      <x:c r="E10" s="65" t="str"/>
      <x:c r="F10" s="65" t="str"/>
      <x:c r="G10" s="65"/>
      <x:c r="H10" s="65"/>
    </x:row>
    <x:row r="11">
      <x:c r="A11" s="65" t="str">
        <x:v>MOIC</x:v>
      </x:c>
      <x:c r="B11" s="65"/>
      <x:c r="C11" s="112" t="n">
        <x:f>C10/$B$5</x:f>
        <x:v>4.009694504551163</x:v>
      </x:c>
      <x:c r="D11" s="112" t="n">
        <x:f>D10/$B$5</x:f>
        <x:v>5.089974057985157</x:v>
      </x:c>
      <x:c r="E11" s="65" t="str"/>
      <x:c r="F11" s="65" t="str"/>
      <x:c r="G11" s="65"/>
      <x:c r="H11" s="65"/>
    </x:row>
    <x:row r="12">
      <x:c r="A12" s="65" t="str">
        <x:v>IRR</x:v>
      </x:c>
      <x:c r="B12" s="65"/>
      <x:c r="C12" s="70" t="n">
        <x:f>C11^(1/3)-1</x:f>
        <x:v>0.5886824395504906</x:v>
      </x:c>
      <x:c r="D12" s="70" t="n">
        <x:f>D11^(1/5)-1</x:f>
        <x:v>0.384659895651412</x:v>
      </x:c>
      <x:c r="E12" s="65" t="str"/>
      <x:c r="F12" s="65" t="str"/>
      <x:c r="G12" s="65"/>
      <x:c r="H12" s="65"/>
    </x:row>
    <x:row r="13">
      <x:c r="A13" s="65" t="str">
        <x:v>Entry EV / EBITDA</x:v>
      </x:c>
      <x:c r="B13" s="112" t="n">
        <x:f>('Deal Summary'!B15+0)/'Operating Case'!D15</x:f>
        <x:v>6.804214223002633</x:v>
      </x:c>
      <x:c r="C13" s="65"/>
      <x:c r="D13" s="65"/>
      <x:c r="E13" s="65" t="str">
        <x:v>Transaction equity value + illustrative debt-like adjustment / EBITDA proxy</x:v>
      </x:c>
      <x:c r="F13" s="65" t="str"/>
      <x:c r="G13" s="65"/>
      <x:c r="H13" s="65"/>
    </x:row>
    <x:row r="14">
      <x:c r="A14" s="65" t="str">
        <x:v>Observation</x:v>
      </x:c>
      <x:c r="B14" s="65"/>
      <x:c r="C14" s="65"/>
      <x:c r="D14" s="65"/>
      <x:c r="E14" s="65" t="str">
        <x:v>Returns are highly sensitive to exit multiple, synergy capture and debt paydown.</x:v>
      </x:c>
      <x:c r="F14" s="65" t="str"/>
      <x:c r="G14" s="65"/>
      <x:c r="H14" s="65"/>
    </x:row>
    <x:row r="15">
      <x:c r="A15" s="65"/>
      <x:c r="B15" s="65"/>
      <x:c r="C15" s="65"/>
      <x:c r="D15" s="65"/>
      <x:c r="E15" s="65"/>
      <x:c r="F15" s="65"/>
      <x:c r="G15" s="65"/>
      <x:c r="H15" s="65"/>
    </x:row>
    <x:row r="16">
      <x:c r="A16" s="65"/>
      <x:c r="B16" s="65"/>
      <x:c r="C16" s="65"/>
      <x:c r="D16" s="65"/>
      <x:c r="E16" s="65"/>
      <x:c r="F16" s="65"/>
      <x:c r="G16" s="65"/>
      <x:c r="H16" s="65"/>
    </x:row>
    <x:row r="17">
      <x:c r="A17" s="65"/>
      <x:c r="B17" s="65"/>
      <x:c r="C17" s="65"/>
      <x:c r="D17" s="65"/>
      <x:c r="E17" s="65"/>
      <x:c r="F17" s="65"/>
      <x:c r="G17" s="65"/>
      <x:c r="H17" s="65"/>
    </x:row>
    <x:row r="18">
      <x:c r="A18" s="65"/>
      <x:c r="B18" s="65"/>
      <x:c r="C18" s="65"/>
      <x:c r="D18" s="65"/>
      <x:c r="E18" s="65"/>
      <x:c r="F18" s="65"/>
      <x:c r="G18" s="65"/>
      <x:c r="H18" s="65"/>
    </x:row>
    <x:row r="19">
      <x:c r="A19" s="65"/>
      <x:c r="B19" s="65"/>
      <x:c r="C19" s="65"/>
      <x:c r="D19" s="65"/>
      <x:c r="E19" s="65"/>
      <x:c r="F19" s="65"/>
      <x:c r="G19" s="65"/>
      <x:c r="H19" s="65"/>
    </x:row>
    <x:row r="20">
      <x:c r="A20" s="65"/>
      <x:c r="B20" s="65"/>
      <x:c r="C20" s="65"/>
      <x:c r="D20" s="65"/>
      <x:c r="E20" s="65"/>
      <x:c r="F20" s="65"/>
      <x:c r="G20" s="65"/>
      <x:c r="H20" s="65"/>
    </x:row>
    <x:row r="21">
      <x:c r="A21" s="65"/>
      <x:c r="B21" s="65"/>
      <x:c r="C21" s="65"/>
      <x:c r="D21" s="65"/>
      <x:c r="E21" s="65"/>
      <x:c r="F21" s="65"/>
      <x:c r="G21" s="65"/>
      <x:c r="H21" s="65"/>
    </x:row>
    <x:row r="22">
      <x:c r="A22" s="65"/>
      <x:c r="B22" s="65"/>
      <x:c r="C22" s="65"/>
      <x:c r="D22" s="65"/>
      <x:c r="E22" s="65"/>
      <x:c r="F22" s="65"/>
      <x:c r="G22" s="65"/>
      <x:c r="H22" s="65"/>
    </x:row>
    <x:row r="23">
      <x:c r="A23" s="65"/>
      <x:c r="B23" s="65"/>
      <x:c r="C23" s="65"/>
      <x:c r="D23" s="65"/>
      <x:c r="E23" s="65"/>
      <x:c r="F23" s="65"/>
      <x:c r="G23" s="65"/>
      <x:c r="H23" s="65"/>
    </x:row>
    <x:row r="24">
      <x:c r="A24" s="65"/>
      <x:c r="B24" s="65"/>
      <x:c r="C24" s="65"/>
      <x:c r="D24" s="65"/>
      <x:c r="E24" s="65"/>
      <x:c r="F24" s="65"/>
      <x:c r="G24" s="65"/>
      <x:c r="H24" s="65"/>
    </x:row>
    <x:row r="25">
      <x:c r="A25" s="65"/>
      <x:c r="B25" s="65"/>
      <x:c r="C25" s="65"/>
      <x:c r="D25" s="65"/>
      <x:c r="E25" s="65"/>
      <x:c r="F25" s="65"/>
      <x:c r="G25" s="65"/>
      <x:c r="H25" s="65"/>
    </x:row>
    <x:row r="26">
      <x:c r="A26" s="65"/>
      <x:c r="B26" s="65"/>
      <x:c r="C26" s="65"/>
      <x:c r="D26" s="65"/>
      <x:c r="E26" s="65"/>
      <x:c r="F26" s="65"/>
      <x:c r="G26" s="65"/>
      <x:c r="H26" s="65"/>
    </x:row>
    <x:row r="27">
      <x:c r="A27" s="65"/>
      <x:c r="B27" s="65"/>
      <x:c r="C27" s="65"/>
      <x:c r="D27" s="65"/>
      <x:c r="E27" s="65"/>
      <x:c r="F27" s="65"/>
      <x:c r="G27" s="65"/>
      <x:c r="H27" s="65"/>
    </x:row>
    <x:row r="28">
      <x:c r="A28" s="65"/>
      <x:c r="B28" s="65"/>
      <x:c r="C28" s="65"/>
      <x:c r="D28" s="65"/>
      <x:c r="E28" s="65"/>
      <x:c r="F28" s="65"/>
      <x:c r="G28" s="65"/>
      <x:c r="H28" s="65"/>
    </x:row>
    <x:row r="29">
      <x:c r="A29" s="65"/>
      <x:c r="B29" s="65"/>
      <x:c r="C29" s="65"/>
      <x:c r="D29" s="65"/>
      <x:c r="E29" s="65"/>
      <x:c r="F29" s="65"/>
      <x:c r="G29" s="65"/>
      <x:c r="H29" s="65"/>
    </x:row>
    <x:row r="30">
      <x:c r="A30" s="65"/>
      <x:c r="B30" s="65"/>
      <x:c r="C30" s="65"/>
      <x:c r="D30" s="65"/>
      <x:c r="E30" s="65"/>
      <x:c r="F30" s="65"/>
      <x:c r="G30" s="65"/>
      <x:c r="H30" s="65"/>
    </x:row>
    <x:row r="31">
      <x:c r="A31" s="65"/>
      <x:c r="B31" s="65"/>
      <x:c r="C31" s="65"/>
      <x:c r="D31" s="65"/>
      <x:c r="E31" s="65"/>
      <x:c r="F31" s="65"/>
      <x:c r="G31" s="65"/>
      <x:c r="H31" s="65"/>
    </x:row>
    <x:row r="32">
      <x:c r="A32" s="65"/>
      <x:c r="B32" s="65"/>
      <x:c r="C32" s="65"/>
      <x:c r="D32" s="65"/>
      <x:c r="E32" s="65"/>
      <x:c r="F32" s="65"/>
      <x:c r="G32" s="65"/>
      <x:c r="H32" s="65"/>
    </x:row>
    <x:row r="33">
      <x:c r="A33" s="65"/>
      <x:c r="B33" s="65"/>
      <x:c r="C33" s="65"/>
      <x:c r="D33" s="65"/>
      <x:c r="E33" s="65"/>
      <x:c r="F33" s="65"/>
      <x:c r="G33" s="65"/>
      <x:c r="H33" s="65"/>
    </x:row>
    <x:row r="34">
      <x:c r="A34" s="65"/>
      <x:c r="B34" s="65"/>
      <x:c r="C34" s="65"/>
      <x:c r="D34" s="65"/>
      <x:c r="E34" s="65"/>
      <x:c r="F34" s="65"/>
      <x:c r="G34" s="65"/>
      <x:c r="H34" s="65"/>
    </x:row>
    <x:row r="35">
      <x:c r="A35" s="65"/>
      <x:c r="B35" s="65"/>
      <x:c r="C35" s="65"/>
      <x:c r="D35" s="65"/>
      <x:c r="E35" s="65"/>
      <x:c r="F35" s="65"/>
      <x:c r="G35" s="65"/>
      <x:c r="H35" s="65"/>
    </x:row>
    <x:row r="36">
      <x:c r="A36" s="65"/>
      <x:c r="B36" s="65"/>
      <x:c r="C36" s="65"/>
      <x:c r="D36" s="65"/>
      <x:c r="E36" s="65"/>
      <x:c r="F36" s="65"/>
      <x:c r="G36" s="65"/>
      <x:c r="H36" s="65"/>
    </x:row>
    <x:row r="37">
      <x:c r="A37" s="65"/>
      <x:c r="B37" s="65"/>
      <x:c r="C37" s="65"/>
      <x:c r="D37" s="65"/>
      <x:c r="E37" s="65"/>
      <x:c r="F37" s="65"/>
      <x:c r="G37" s="65"/>
      <x:c r="H37" s="65"/>
    </x:row>
    <x:row r="38">
      <x:c r="A38" s="65"/>
      <x:c r="B38" s="65"/>
      <x:c r="C38" s="65"/>
      <x:c r="D38" s="65"/>
      <x:c r="E38" s="65"/>
      <x:c r="F38" s="65"/>
      <x:c r="G38" s="65"/>
      <x:c r="H38" s="65"/>
    </x:row>
    <x:row r="39">
      <x:c r="A39" s="65"/>
      <x:c r="B39" s="65"/>
      <x:c r="C39" s="65"/>
      <x:c r="D39" s="65"/>
      <x:c r="E39" s="65"/>
      <x:c r="F39" s="65"/>
      <x:c r="G39" s="65"/>
      <x:c r="H39" s="65"/>
    </x:row>
    <x:row r="40">
      <x:c r="A40" s="65"/>
      <x:c r="B40" s="65"/>
      <x:c r="C40" s="65"/>
      <x:c r="D40" s="65"/>
      <x:c r="E40" s="65"/>
      <x:c r="F40" s="65"/>
      <x:c r="G40" s="65"/>
      <x:c r="H40" s="65"/>
    </x:row>
    <x:row r="41">
      <x:c r="A41" s="65"/>
      <x:c r="B41" s="65"/>
      <x:c r="C41" s="65"/>
      <x:c r="D41" s="65"/>
      <x:c r="E41" s="65"/>
      <x:c r="F41" s="65"/>
      <x:c r="G41" s="65"/>
      <x:c r="H41" s="65"/>
    </x:row>
    <x:row r="42">
      <x:c r="A42" s="65"/>
      <x:c r="B42" s="65"/>
      <x:c r="C42" s="65"/>
      <x:c r="D42" s="65"/>
      <x:c r="E42" s="65"/>
      <x:c r="F42" s="65"/>
      <x:c r="G42" s="65"/>
      <x:c r="H42" s="65"/>
    </x:row>
    <x:row r="43">
      <x:c r="A43" s="65"/>
      <x:c r="B43" s="65"/>
      <x:c r="C43" s="65"/>
      <x:c r="D43" s="65"/>
      <x:c r="E43" s="65"/>
      <x:c r="F43" s="65"/>
      <x:c r="G43" s="65"/>
      <x:c r="H43" s="65"/>
    </x:row>
    <x:row r="44">
      <x:c r="A44" s="65"/>
      <x:c r="B44" s="65"/>
      <x:c r="C44" s="65"/>
      <x:c r="D44" s="65"/>
      <x:c r="E44" s="65"/>
      <x:c r="F44" s="65"/>
      <x:c r="G44" s="65"/>
      <x:c r="H44" s="65"/>
    </x:row>
    <x:row r="45">
      <x:c r="A45" s="65"/>
      <x:c r="B45" s="65"/>
      <x:c r="C45" s="65"/>
      <x:c r="D45" s="65"/>
      <x:c r="E45" s="65"/>
      <x:c r="F45" s="65"/>
      <x:c r="G45" s="65"/>
      <x:c r="H45" s="65"/>
    </x:row>
    <x:row r="46">
      <x:c r="A46" s="65"/>
      <x:c r="B46" s="65"/>
      <x:c r="C46" s="65"/>
      <x:c r="D46" s="65"/>
      <x:c r="E46" s="65"/>
      <x:c r="F46" s="65"/>
      <x:c r="G46" s="65"/>
      <x:c r="H46" s="65"/>
    </x:row>
    <x:row r="47">
      <x:c r="A47" s="65"/>
      <x:c r="B47" s="65"/>
      <x:c r="C47" s="65"/>
      <x:c r="D47" s="65"/>
      <x:c r="E47" s="65"/>
      <x:c r="F47" s="65"/>
      <x:c r="G47" s="65"/>
      <x:c r="H47" s="65"/>
    </x:row>
    <x:row r="48">
      <x:c r="A48" s="65"/>
      <x:c r="B48" s="65"/>
      <x:c r="C48" s="65"/>
      <x:c r="D48" s="65"/>
      <x:c r="E48" s="65"/>
      <x:c r="F48" s="65"/>
      <x:c r="G48" s="65"/>
      <x:c r="H48" s="65"/>
    </x:row>
    <x:row r="49">
      <x:c r="A49" s="65"/>
      <x:c r="B49" s="65"/>
      <x:c r="C49" s="65"/>
      <x:c r="D49" s="65"/>
      <x:c r="E49" s="65"/>
      <x:c r="F49" s="65"/>
      <x:c r="G49" s="65"/>
      <x:c r="H49" s="65"/>
    </x:row>
    <x:row r="50">
      <x:c r="A50" s="65"/>
      <x:c r="B50" s="65"/>
      <x:c r="C50" s="65"/>
      <x:c r="D50" s="65"/>
      <x:c r="E50" s="65"/>
      <x:c r="F50" s="65"/>
      <x:c r="G50" s="65"/>
      <x:c r="H50" s="65"/>
    </x:row>
    <x:row r="51">
      <x:c r="A51" s="65"/>
      <x:c r="B51" s="65"/>
      <x:c r="C51" s="65"/>
      <x:c r="D51" s="65"/>
      <x:c r="E51" s="65"/>
      <x:c r="F51" s="65"/>
      <x:c r="G51" s="65"/>
      <x:c r="H51" s="65"/>
    </x:row>
    <x:row r="52">
      <x:c r="A52" s="65"/>
      <x:c r="B52" s="65"/>
      <x:c r="C52" s="65"/>
      <x:c r="D52" s="65"/>
      <x:c r="E52" s="65"/>
      <x:c r="F52" s="65"/>
      <x:c r="G52" s="65"/>
      <x:c r="H52" s="65"/>
    </x:row>
    <x:row r="53">
      <x:c r="A53" s="65"/>
      <x:c r="B53" s="65"/>
      <x:c r="C53" s="65"/>
      <x:c r="D53" s="65"/>
      <x:c r="E53" s="65"/>
      <x:c r="F53" s="65"/>
      <x:c r="G53" s="65"/>
      <x:c r="H53" s="65"/>
    </x:row>
    <x:row r="54">
      <x:c r="A54" s="65"/>
      <x:c r="B54" s="65"/>
      <x:c r="C54" s="65"/>
      <x:c r="D54" s="65"/>
      <x:c r="E54" s="65"/>
      <x:c r="F54" s="65"/>
      <x:c r="G54" s="65"/>
      <x:c r="H54" s="65"/>
    </x:row>
    <x:row r="55">
      <x:c r="A55" s="65"/>
      <x:c r="B55" s="65"/>
      <x:c r="C55" s="65"/>
      <x:c r="D55" s="65"/>
      <x:c r="E55" s="65"/>
      <x:c r="F55" s="65"/>
      <x:c r="G55" s="65"/>
      <x:c r="H55" s="65"/>
    </x:row>
    <x:row r="56">
      <x:c r="A56" s="65"/>
      <x:c r="B56" s="65"/>
      <x:c r="C56" s="65"/>
      <x:c r="D56" s="65"/>
      <x:c r="E56" s="65"/>
      <x:c r="F56" s="65"/>
      <x:c r="G56" s="65"/>
      <x:c r="H56" s="65"/>
    </x:row>
    <x:row r="57">
      <x:c r="A57" s="65"/>
      <x:c r="B57" s="65"/>
      <x:c r="C57" s="65"/>
      <x:c r="D57" s="65"/>
      <x:c r="E57" s="65"/>
      <x:c r="F57" s="65"/>
      <x:c r="G57" s="65"/>
      <x:c r="H57" s="65"/>
    </x:row>
    <x:row r="58">
      <x:c r="A58" s="65"/>
      <x:c r="B58" s="65"/>
      <x:c r="C58" s="65"/>
      <x:c r="D58" s="65"/>
      <x:c r="E58" s="65"/>
      <x:c r="F58" s="65"/>
      <x:c r="G58" s="65"/>
      <x:c r="H58" s="65"/>
    </x:row>
    <x:row r="59">
      <x:c r="A59" s="65"/>
      <x:c r="B59" s="65"/>
      <x:c r="C59" s="65"/>
      <x:c r="D59" s="65"/>
      <x:c r="E59" s="65"/>
      <x:c r="F59" s="65"/>
      <x:c r="G59" s="65"/>
      <x:c r="H59" s="65"/>
    </x:row>
    <x:row r="60">
      <x:c r="A60" s="65"/>
      <x:c r="B60" s="65"/>
      <x:c r="C60" s="65"/>
      <x:c r="D60" s="65"/>
      <x:c r="E60" s="65"/>
      <x:c r="F60" s="65"/>
      <x:c r="G60" s="65"/>
      <x:c r="H60" s="65"/>
    </x:row>
  </x:sheetData>
  <x:mergeCells>
    <x:mergeCell ref="A1:H1"/>
    <x:mergeCell ref="A3:H3"/>
  </x:mergeCell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FormatPr defaultRowHeight="15"/>
  <x:cols>
    <x:col min="1" max="1" width="34" hidden="0" customWidth="1"/>
    <x:col min="2" max="2" width="15" hidden="0" customWidth="1"/>
    <x:col min="3" max="3" width="15" hidden="0" customWidth="1"/>
    <x:col min="4" max="4" width="15" hidden="0" customWidth="1"/>
    <x:col min="5" max="5" width="15" hidden="0" customWidth="1"/>
    <x:col min="6" max="6" width="15" hidden="0" customWidth="1"/>
    <x:col min="7" max="7" width="12" hidden="0" customWidth="1"/>
    <x:col min="8" max="8" width="12" hidden="0" customWidth="1"/>
  </x:cols>
  <x:sheetData>
    <x:row r="1" ht="28" customHeight="1">
      <x:c r="A1" s="64" t="str">
        <x:v>Sponsor Return Sensitivities</x:v>
      </x:c>
      <x:c r="B1" s="64" t="str">
        <x:v>Sponsor Return Sensitivities</x:v>
      </x:c>
      <x:c r="C1" s="64" t="str">
        <x:v>Sponsor Return Sensitivities</x:v>
      </x:c>
      <x:c r="D1" s="64" t="str">
        <x:v>Sponsor Return Sensitivities</x:v>
      </x:c>
      <x:c r="E1" s="64" t="str">
        <x:v>Sponsor Return Sensitivities</x:v>
      </x:c>
      <x:c r="F1" s="64" t="str">
        <x:v>Sponsor Return Sensitivities</x:v>
      </x:c>
      <x:c r="G1" s="64" t="str">
        <x:v>Sponsor Return Sensitivities</x:v>
      </x:c>
      <x:c r="H1" s="64" t="str">
        <x:v>Sponsor Return Sensitivities</x:v>
      </x:c>
    </x:row>
    <x:row r="2">
      <x:c r="A2" s="65"/>
      <x:c r="B2" s="65"/>
      <x:c r="C2" s="65"/>
      <x:c r="D2" s="65"/>
      <x:c r="E2" s="65"/>
      <x:c r="F2" s="65"/>
      <x:c r="G2" s="65"/>
      <x:c r="H2" s="65"/>
    </x:row>
    <x:row r="3" ht="20" customHeight="1">
      <x:c r="A3" s="64" t="str">
        <x:v>5-Year MOIC — Exit Multiple vs EBITDA Growth</x:v>
      </x:c>
      <x:c r="B3" s="64" t="str">
        <x:v>5-Year MOIC — Exit Multiple vs EBITDA Growth</x:v>
      </x:c>
      <x:c r="C3" s="64" t="str">
        <x:v>5-Year MOIC — Exit Multiple vs EBITDA Growth</x:v>
      </x:c>
      <x:c r="D3" s="64" t="str">
        <x:v>5-Year MOIC — Exit Multiple vs EBITDA Growth</x:v>
      </x:c>
      <x:c r="E3" s="64" t="str">
        <x:v>5-Year MOIC — Exit Multiple vs EBITDA Growth</x:v>
      </x:c>
      <x:c r="F3" s="64" t="str">
        <x:v>5-Year MOIC — Exit Multiple vs EBITDA Growth</x:v>
      </x:c>
      <x:c r="G3" s="64" t="str">
        <x:v>5-Year MOIC — Exit Multiple vs EBITDA Growth</x:v>
      </x:c>
      <x:c r="H3" s="64" t="str">
        <x:v>5-Year MOIC — Exit Multiple vs EBITDA Growth</x:v>
      </x:c>
    </x:row>
    <x:row r="4">
      <x:c r="A4" s="132" t="str">
        <x:v>Exit multiple / EBITDA CAGR</x:v>
      </x:c>
      <x:c r="B4" s="144" t="n">
        <x:v>0.02</x:v>
      </x:c>
      <x:c r="C4" s="144" t="n">
        <x:v>0.04</x:v>
      </x:c>
      <x:c r="D4" s="144" t="n">
        <x:v>0.06</x:v>
      </x:c>
      <x:c r="E4" s="144" t="n">
        <x:v>0.08</x:v>
      </x:c>
      <x:c r="F4" s="144" t="n">
        <x:v>0.1</x:v>
      </x:c>
      <x:c r="G4" s="65"/>
      <x:c r="H4" s="65"/>
    </x:row>
    <x:row r="5">
      <x:c r="A5" s="118" t="n">
        <x:v>8</x:v>
      </x:c>
      <x:c r="B5" s="112" t="n">
        <x:f>((($A5*Leverage!$B$11*(1+B$4)^5)-MAX(0,Leverage!$B$8-SUM(Leverage!$B$11*(1+B$4)^1*45%,Leverage!$B$11*(1+B$4)^2*45%,Leverage!$B$11*(1+B$4)^3*45%,Leverage!$B$11*(1+B$4)^4*45%,Leverage!$B$11*(1+B$4)^5*45%)))/'Sponsor Returns'!$B$5)</x:f>
        <x:v>3.1463090718191262</x:v>
      </x:c>
      <x:c r="C5" s="112" t="n">
        <x:f>((($A5*Leverage!$B$11*(1+C$4)^5)-MAX(0,Leverage!$B$8-SUM(Leverage!$B$11*(1+C$4)^1*45%,Leverage!$B$11*(1+C$4)^2*45%,Leverage!$B$11*(1+C$4)^3*45%,Leverage!$B$11*(1+C$4)^4*45%,Leverage!$B$11*(1+C$4)^5*45%)))/'Sponsor Returns'!$B$5)</x:f>
        <x:v>3.636282415429376</x:v>
      </x:c>
      <x:c r="D5" s="112" t="n">
        <x:f>((($A5*Leverage!$B$11*(1+D$4)^5)-MAX(0,Leverage!$B$8-SUM(Leverage!$B$11*(1+D$4)^1*45%,Leverage!$B$11*(1+D$4)^2*45%,Leverage!$B$11*(1+D$4)^3*45%,Leverage!$B$11*(1+D$4)^4*45%,Leverage!$B$11*(1+D$4)^5*45%)))/'Sponsor Returns'!$B$5)</x:f>
        <x:v>4.16364380451008</x:v>
      </x:c>
      <x:c r="E5" s="112" t="n">
        <x:f>((($A5*Leverage!$B$11*(1+E$4)^5)-MAX(0,Leverage!$B$8-SUM(Leverage!$B$11*(1+E$4)^1*45%,Leverage!$B$11*(1+E$4)^2*45%,Leverage!$B$11*(1+E$4)^3*45%,Leverage!$B$11*(1+E$4)^4*45%,Leverage!$B$11*(1+E$4)^5*45%)))/'Sponsor Returns'!$B$5)</x:f>
        <x:v>4.730539158956785</x:v>
      </x:c>
      <x:c r="F5" s="112" t="n">
        <x:f>((($A5*Leverage!$B$11*(1+F$4)^5)-MAX(0,Leverage!$B$8-SUM(Leverage!$B$11*(1+F$4)^1*45%,Leverage!$B$11*(1+F$4)^2*45%,Leverage!$B$11*(1+F$4)^3*45%,Leverage!$B$11*(1+F$4)^4*45%,Leverage!$B$11*(1+F$4)^5*45%)))/'Sponsor Returns'!$B$5)</x:f>
        <x:v>5.339195706164881</x:v>
      </x:c>
      <x:c r="G5" s="65"/>
      <x:c r="H5" s="65"/>
    </x:row>
    <x:row r="6">
      <x:c r="A6" s="118" t="n">
        <x:v>9</x:v>
      </x:c>
      <x:c r="B6" s="112" t="n">
        <x:f>((($A6*Leverage!$B$11*(1+B$4)^5)-MAX(0,Leverage!$B$8-SUM(Leverage!$B$11*(1+B$4)^1*45%,Leverage!$B$11*(1+B$4)^2*45%,Leverage!$B$11*(1+B$4)^3*45%,Leverage!$B$11*(1+B$4)^4*45%,Leverage!$B$11*(1+B$4)^5*45%)))/'Sponsor Returns'!$B$5)</x:f>
        <x:v>3.6631128104874286</x:v>
      </x:c>
      <x:c r="C6" s="112" t="n">
        <x:f>((($A6*Leverage!$B$11*(1+C$4)^5)-MAX(0,Leverage!$B$8-SUM(Leverage!$B$11*(1+C$4)^1*45%,Leverage!$B$11*(1+C$4)^2*45%,Leverage!$B$11*(1+C$4)^3*45%,Leverage!$B$11*(1+C$4)^4*45%,Leverage!$B$11*(1+C$4)^5*45%)))/'Sponsor Returns'!$B$5)</x:f>
        <x:v>4.205779472890724</x:v>
      </x:c>
      <x:c r="D6" s="112" t="n">
        <x:f>((($A6*Leverage!$B$11*(1+D$4)^5)-MAX(0,Leverage!$B$8-SUM(Leverage!$B$11*(1+D$4)^1*45%,Leverage!$B$11*(1+D$4)^2*45%,Leverage!$B$11*(1+D$4)^3*45%,Leverage!$B$11*(1+D$4)^4*45%,Leverage!$B$11*(1+D$4)^5*45%)))/'Sponsor Returns'!$B$5)</x:f>
        <x:v>4.790047216000198</x:v>
      </x:c>
      <x:c r="E6" s="112" t="n">
        <x:f>((($A6*Leverage!$B$11*(1+E$4)^5)-MAX(0,Leverage!$B$8-SUM(Leverage!$B$11*(1+E$4)^1*45%,Leverage!$B$11*(1+E$4)^2*45%,Leverage!$B$11*(1+E$4)^3*45%,Leverage!$B$11*(1+E$4)^4*45%,Leverage!$B$11*(1+E$4)^5*45%)))/'Sponsor Returns'!$B$5)</x:f>
        <x:v>5.41830969279786</x:v>
      </x:c>
      <x:c r="F6" s="112" t="n">
        <x:f>((($A6*Leverage!$B$11*(1+F$4)^5)-MAX(0,Leverage!$B$8-SUM(Leverage!$B$11*(1+F$4)^1*45%,Leverage!$B$11*(1+F$4)^2*45%,Leverage!$B$11*(1+F$4)^3*45%,Leverage!$B$11*(1+F$4)^4*45%,Leverage!$B$11*(1+F$4)^5*45%)))/'Sponsor Returns'!$B$5)</x:f>
        <x:v>6.093051390232886</x:v>
      </x:c>
      <x:c r="G6" s="65"/>
      <x:c r="H6" s="65"/>
    </x:row>
    <x:row r="7">
      <x:c r="A7" s="118" t="n">
        <x:v>10</x:v>
      </x:c>
      <x:c r="B7" s="112" t="n">
        <x:f>((($A7*Leverage!$B$11*(1+B$4)^5)-MAX(0,Leverage!$B$8-SUM(Leverage!$B$11*(1+B$4)^1*45%,Leverage!$B$11*(1+B$4)^2*45%,Leverage!$B$11*(1+B$4)^3*45%,Leverage!$B$11*(1+B$4)^4*45%,Leverage!$B$11*(1+B$4)^5*45%)))/'Sponsor Returns'!$B$5)</x:f>
        <x:v>4.179916549155731</x:v>
      </x:c>
      <x:c r="C7" s="112" t="n">
        <x:f>((($A7*Leverage!$B$11*(1+C$4)^5)-MAX(0,Leverage!$B$8-SUM(Leverage!$B$11*(1+C$4)^1*45%,Leverage!$B$11*(1+C$4)^2*45%,Leverage!$B$11*(1+C$4)^3*45%,Leverage!$B$11*(1+C$4)^4*45%,Leverage!$B$11*(1+C$4)^5*45%)))/'Sponsor Returns'!$B$5)</x:f>
        <x:v>4.775276530352071</x:v>
      </x:c>
      <x:c r="D7" s="112" t="n">
        <x:f>((($A7*Leverage!$B$11*(1+D$4)^5)-MAX(0,Leverage!$B$8-SUM(Leverage!$B$11*(1+D$4)^1*45%,Leverage!$B$11*(1+D$4)^2*45%,Leverage!$B$11*(1+D$4)^3*45%,Leverage!$B$11*(1+D$4)^4*45%,Leverage!$B$11*(1+D$4)^5*45%)))/'Sponsor Returns'!$B$5)</x:f>
        <x:v>5.416450627490313</x:v>
      </x:c>
      <x:c r="E7" s="112" t="n">
        <x:f>((($A7*Leverage!$B$11*(1+E$4)^5)-MAX(0,Leverage!$B$8-SUM(Leverage!$B$11*(1+E$4)^1*45%,Leverage!$B$11*(1+E$4)^2*45%,Leverage!$B$11*(1+E$4)^3*45%,Leverage!$B$11*(1+E$4)^4*45%,Leverage!$B$11*(1+E$4)^5*45%)))/'Sponsor Returns'!$B$5)</x:f>
        <x:v>6.106080226638934</x:v>
      </x:c>
      <x:c r="F7" s="112" t="n">
        <x:f>((($A7*Leverage!$B$11*(1+F$4)^5)-MAX(0,Leverage!$B$8-SUM(Leverage!$B$11*(1+F$4)^1*45%,Leverage!$B$11*(1+F$4)^2*45%,Leverage!$B$11*(1+F$4)^3*45%,Leverage!$B$11*(1+F$4)^4*45%,Leverage!$B$11*(1+F$4)^5*45%)))/'Sponsor Returns'!$B$5)</x:f>
        <x:v>6.846907074300889</x:v>
      </x:c>
      <x:c r="G7" s="65"/>
      <x:c r="H7" s="65"/>
    </x:row>
    <x:row r="8">
      <x:c r="A8" s="118" t="n">
        <x:v>11</x:v>
      </x:c>
      <x:c r="B8" s="112" t="n">
        <x:f>((($A8*Leverage!$B$11*(1+B$4)^5)-MAX(0,Leverage!$B$8-SUM(Leverage!$B$11*(1+B$4)^1*45%,Leverage!$B$11*(1+B$4)^2*45%,Leverage!$B$11*(1+B$4)^3*45%,Leverage!$B$11*(1+B$4)^4*45%,Leverage!$B$11*(1+B$4)^5*45%)))/'Sponsor Returns'!$B$5)</x:f>
        <x:v>4.696720287824033</x:v>
      </x:c>
      <x:c r="C8" s="112" t="n">
        <x:f>((($A8*Leverage!$B$11*(1+C$4)^5)-MAX(0,Leverage!$B$8-SUM(Leverage!$B$11*(1+C$4)^1*45%,Leverage!$B$11*(1+C$4)^2*45%,Leverage!$B$11*(1+C$4)^3*45%,Leverage!$B$11*(1+C$4)^4*45%,Leverage!$B$11*(1+C$4)^5*45%)))/'Sponsor Returns'!$B$5)</x:f>
        <x:v>5.344773587813418</x:v>
      </x:c>
      <x:c r="D8" s="112" t="n">
        <x:f>((($A8*Leverage!$B$11*(1+D$4)^5)-MAX(0,Leverage!$B$8-SUM(Leverage!$B$11*(1+D$4)^1*45%,Leverage!$B$11*(1+D$4)^2*45%,Leverage!$B$11*(1+D$4)^3*45%,Leverage!$B$11*(1+D$4)^4*45%,Leverage!$B$11*(1+D$4)^5*45%)))/'Sponsor Returns'!$B$5)</x:f>
        <x:v>6.0428540389804315</x:v>
      </x:c>
      <x:c r="E8" s="112" t="n">
        <x:f>((($A8*Leverage!$B$11*(1+E$4)^5)-MAX(0,Leverage!$B$8-SUM(Leverage!$B$11*(1+E$4)^1*45%,Leverage!$B$11*(1+E$4)^2*45%,Leverage!$B$11*(1+E$4)^3*45%,Leverage!$B$11*(1+E$4)^4*45%,Leverage!$B$11*(1+E$4)^5*45%)))/'Sponsor Returns'!$B$5)</x:f>
        <x:v>6.79385076048001</x:v>
      </x:c>
      <x:c r="F8" s="112" t="n">
        <x:f>((($A8*Leverage!$B$11*(1+F$4)^5)-MAX(0,Leverage!$B$8-SUM(Leverage!$B$11*(1+F$4)^1*45%,Leverage!$B$11*(1+F$4)^2*45%,Leverage!$B$11*(1+F$4)^3*45%,Leverage!$B$11*(1+F$4)^4*45%,Leverage!$B$11*(1+F$4)^5*45%)))/'Sponsor Returns'!$B$5)</x:f>
        <x:v>7.6007627583688935</x:v>
      </x:c>
      <x:c r="G8" s="65"/>
      <x:c r="H8" s="65"/>
    </x:row>
    <x:row r="9">
      <x:c r="A9" s="118" t="n">
        <x:v>12</x:v>
      </x:c>
      <x:c r="B9" s="112" t="n">
        <x:f>((($A9*Leverage!$B$11*(1+B$4)^5)-MAX(0,Leverage!$B$8-SUM(Leverage!$B$11*(1+B$4)^1*45%,Leverage!$B$11*(1+B$4)^2*45%,Leverage!$B$11*(1+B$4)^3*45%,Leverage!$B$11*(1+B$4)^4*45%,Leverage!$B$11*(1+B$4)^5*45%)))/'Sponsor Returns'!$B$5)</x:f>
        <x:v>5.213524026492335</x:v>
      </x:c>
      <x:c r="C9" s="112" t="n">
        <x:f>((($A9*Leverage!$B$11*(1+C$4)^5)-MAX(0,Leverage!$B$8-SUM(Leverage!$B$11*(1+C$4)^1*45%,Leverage!$B$11*(1+C$4)^2*45%,Leverage!$B$11*(1+C$4)^3*45%,Leverage!$B$11*(1+C$4)^4*45%,Leverage!$B$11*(1+C$4)^5*45%)))/'Sponsor Returns'!$B$5)</x:f>
        <x:v>5.914270645274766</x:v>
      </x:c>
      <x:c r="D9" s="112" t="n">
        <x:f>((($A9*Leverage!$B$11*(1+D$4)^5)-MAX(0,Leverage!$B$8-SUM(Leverage!$B$11*(1+D$4)^1*45%,Leverage!$B$11*(1+D$4)^2*45%,Leverage!$B$11*(1+D$4)^3*45%,Leverage!$B$11*(1+D$4)^4*45%,Leverage!$B$11*(1+D$4)^5*45%)))/'Sponsor Returns'!$B$5)</x:f>
        <x:v>6.669257450470549</x:v>
      </x:c>
      <x:c r="E9" s="112" t="n">
        <x:f>((($A9*Leverage!$B$11*(1+E$4)^5)-MAX(0,Leverage!$B$8-SUM(Leverage!$B$11*(1+E$4)^1*45%,Leverage!$B$11*(1+E$4)^2*45%,Leverage!$B$11*(1+E$4)^3*45%,Leverage!$B$11*(1+E$4)^4*45%,Leverage!$B$11*(1+E$4)^5*45%)))/'Sponsor Returns'!$B$5)</x:f>
        <x:v>7.4816212943210845</x:v>
      </x:c>
      <x:c r="F9" s="112" t="n">
        <x:f>((($A9*Leverage!$B$11*(1+F$4)^5)-MAX(0,Leverage!$B$8-SUM(Leverage!$B$11*(1+F$4)^1*45%,Leverage!$B$11*(1+F$4)^2*45%,Leverage!$B$11*(1+F$4)^3*45%,Leverage!$B$11*(1+F$4)^4*45%,Leverage!$B$11*(1+F$4)^5*45%)))/'Sponsor Returns'!$B$5)</x:f>
        <x:v>8.3546184424369</x:v>
      </x:c>
      <x:c r="G9" s="65"/>
      <x:c r="H9" s="65"/>
    </x:row>
    <x:row r="10">
      <x:c r="A10" s="118" t="n">
        <x:v>13</x:v>
      </x:c>
      <x:c r="B10" s="112" t="n">
        <x:f>((($A10*Leverage!$B$11*(1+B$4)^5)-MAX(0,Leverage!$B$8-SUM(Leverage!$B$11*(1+B$4)^1*45%,Leverage!$B$11*(1+B$4)^2*45%,Leverage!$B$11*(1+B$4)^3*45%,Leverage!$B$11*(1+B$4)^4*45%,Leverage!$B$11*(1+B$4)^5*45%)))/'Sponsor Returns'!$B$5)</x:f>
        <x:v>5.730327765160638</x:v>
      </x:c>
      <x:c r="C10" s="112" t="n">
        <x:f>((($A10*Leverage!$B$11*(1+C$4)^5)-MAX(0,Leverage!$B$8-SUM(Leverage!$B$11*(1+C$4)^1*45%,Leverage!$B$11*(1+C$4)^2*45%,Leverage!$B$11*(1+C$4)^3*45%,Leverage!$B$11*(1+C$4)^4*45%,Leverage!$B$11*(1+C$4)^5*45%)))/'Sponsor Returns'!$B$5)</x:f>
        <x:v>6.483767702736113</x:v>
      </x:c>
      <x:c r="D10" s="112" t="n">
        <x:f>((($A10*Leverage!$B$11*(1+D$4)^5)-MAX(0,Leverage!$B$8-SUM(Leverage!$B$11*(1+D$4)^1*45%,Leverage!$B$11*(1+D$4)^2*45%,Leverage!$B$11*(1+D$4)^3*45%,Leverage!$B$11*(1+D$4)^4*45%,Leverage!$B$11*(1+D$4)^5*45%)))/'Sponsor Returns'!$B$5)</x:f>
        <x:v>7.295660861960664</x:v>
      </x:c>
      <x:c r="E10" s="112" t="n">
        <x:f>((($A10*Leverage!$B$11*(1+E$4)^5)-MAX(0,Leverage!$B$8-SUM(Leverage!$B$11*(1+E$4)^1*45%,Leverage!$B$11*(1+E$4)^2*45%,Leverage!$B$11*(1+E$4)^3*45%,Leverage!$B$11*(1+E$4)^4*45%,Leverage!$B$11*(1+E$4)^5*45%)))/'Sponsor Returns'!$B$5)</x:f>
        <x:v>8.169391828162158</x:v>
      </x:c>
      <x:c r="F10" s="112" t="n">
        <x:f>((($A10*Leverage!$B$11*(1+F$4)^5)-MAX(0,Leverage!$B$8-SUM(Leverage!$B$11*(1+F$4)^1*45%,Leverage!$B$11*(1+F$4)^2*45%,Leverage!$B$11*(1+F$4)^3*45%,Leverage!$B$11*(1+F$4)^4*45%,Leverage!$B$11*(1+F$4)^5*45%)))/'Sponsor Returns'!$B$5)</x:f>
        <x:v>9.108474126504904</x:v>
      </x:c>
      <x:c r="G10" s="65"/>
      <x:c r="H10" s="65"/>
    </x:row>
    <x:row r="11">
      <x:c r="A11" s="65"/>
      <x:c r="B11" s="65"/>
      <x:c r="C11" s="65"/>
      <x:c r="D11" s="65"/>
      <x:c r="E11" s="65"/>
      <x:c r="F11" s="65"/>
      <x:c r="G11" s="65"/>
      <x:c r="H11" s="65"/>
    </x:row>
    <x:row r="12">
      <x:c r="A12" s="65"/>
      <x:c r="B12" s="65"/>
      <x:c r="C12" s="65"/>
      <x:c r="D12" s="65"/>
      <x:c r="E12" s="65"/>
      <x:c r="F12" s="65"/>
      <x:c r="G12" s="65"/>
      <x:c r="H12" s="65"/>
    </x:row>
    <x:row r="13" ht="20" customHeight="1">
      <x:c r="A13" s="64" t="str">
        <x:v>Opening Leverage — Sponsor Equity vs Synergies</x:v>
      </x:c>
      <x:c r="B13" s="64" t="str">
        <x:v>Opening Leverage — Sponsor Equity vs Synergies</x:v>
      </x:c>
      <x:c r="C13" s="64" t="str">
        <x:v>Opening Leverage — Sponsor Equity vs Synergies</x:v>
      </x:c>
      <x:c r="D13" s="64" t="str">
        <x:v>Opening Leverage — Sponsor Equity vs Synergies</x:v>
      </x:c>
      <x:c r="E13" s="64" t="str">
        <x:v>Opening Leverage — Sponsor Equity vs Synergies</x:v>
      </x:c>
      <x:c r="F13" s="64" t="str">
        <x:v>Opening Leverage — Sponsor Equity vs Synergies</x:v>
      </x:c>
      <x:c r="G13" s="64" t="str">
        <x:v>Opening Leverage — Sponsor Equity vs Synergies</x:v>
      </x:c>
      <x:c r="H13" s="64" t="str">
        <x:v>Opening Leverage — Sponsor Equity vs Synergies</x:v>
      </x:c>
    </x:row>
    <x:row r="14">
      <x:c r="A14" s="132" t="str">
        <x:v>Sponsor equity / Synergies (£m)</x:v>
      </x:c>
      <x:c r="B14" s="150" t="n">
        <x:v>50</x:v>
      </x:c>
      <x:c r="C14" s="150" t="n">
        <x:v>75</x:v>
      </x:c>
      <x:c r="D14" s="150" t="n">
        <x:v>100</x:v>
      </x:c>
      <x:c r="E14" s="150" t="n">
        <x:v>125</x:v>
      </x:c>
      <x:c r="F14" s="150" t="n">
        <x:v>150</x:v>
      </x:c>
      <x:c r="G14" s="65"/>
      <x:c r="H14" s="65"/>
    </x:row>
    <x:row r="15">
      <x:c r="A15" s="68" t="n">
        <x:v>700</x:v>
      </x:c>
      <x:c r="B15" s="112" t="n">
        <x:f>(Financing!$B$26-$A15)/('Operating Case'!$D$15+B$14)</x:f>
        <x:v>4.9446202531645564</x:v>
      </x:c>
      <x:c r="C15" s="112" t="n">
        <x:f>(Financing!$B$26-$A15)/('Operating Case'!$D$15+C$14)</x:f>
        <x:v>4.711647191858273</x:v>
      </x:c>
      <x:c r="D15" s="112" t="n">
        <x:f>(Financing!$B$26-$A15)/('Operating Case'!$D$15+D$14)</x:f>
        <x:v>4.499640028797696</x:v>
      </x:c>
      <x:c r="E15" s="112" t="n">
        <x:f>(Financing!$B$26-$A15)/('Operating Case'!$D$15+E$14)</x:f>
        <x:v>4.305890458146744</x:v>
      </x:c>
      <x:c r="F15" s="112" t="n">
        <x:f>(Financing!$B$26-$A15)/('Operating Case'!$D$15+F$14)</x:f>
        <x:v>4.128137384412153</x:v>
      </x:c>
      <x:c r="G15" s="65"/>
      <x:c r="H15" s="65"/>
    </x:row>
    <x:row r="16">
      <x:c r="A16" s="68" t="n">
        <x:v>800</x:v>
      </x:c>
      <x:c r="B16" s="112" t="n">
        <x:f>(Financing!$B$26-$A16)/('Operating Case'!$D$15+B$14)</x:f>
        <x:v>4.746835443037974</x:v>
      </x:c>
      <x:c r="C16" s="112" t="n">
        <x:f>(Financing!$B$26-$A16)/('Operating Case'!$D$15+C$14)</x:f>
        <x:v>4.523181304183942</x:v>
      </x:c>
      <x:c r="D16" s="112" t="n">
        <x:f>(Financing!$B$26-$A16)/('Operating Case'!$D$15+D$14)</x:f>
        <x:v>4.319654427645788</x:v>
      </x:c>
      <x:c r="E16" s="112" t="n">
        <x:f>(Financing!$B$26-$A16)/('Operating Case'!$D$15+E$14)</x:f>
        <x:v>4.133654839820875</x:v>
      </x:c>
      <x:c r="F16" s="112" t="n">
        <x:f>(Financing!$B$26-$A16)/('Operating Case'!$D$15+F$14)</x:f>
        <x:v>3.963011889035667</x:v>
      </x:c>
      <x:c r="G16" s="65"/>
      <x:c r="H16" s="65"/>
    </x:row>
    <x:row r="17">
      <x:c r="A17" s="68" t="n">
        <x:v>900</x:v>
      </x:c>
      <x:c r="B17" s="112" t="n">
        <x:f>(Financing!$B$26-$A17)/('Operating Case'!$D$15+B$14)</x:f>
        <x:v>4.549050632911392</x:v>
      </x:c>
      <x:c r="C17" s="112" t="n">
        <x:f>(Financing!$B$26-$A17)/('Operating Case'!$D$15+C$14)</x:f>
        <x:v>4.334715416509612</x:v>
      </x:c>
      <x:c r="D17" s="112" t="n">
        <x:f>(Financing!$B$26-$A17)/('Operating Case'!$D$15+D$14)</x:f>
        <x:v>4.13966882649388</x:v>
      </x:c>
      <x:c r="E17" s="112" t="n">
        <x:f>(Financing!$B$26-$A17)/('Operating Case'!$D$15+E$14)</x:f>
        <x:v>3.961419221495005</x:v>
      </x:c>
      <x:c r="F17" s="112" t="n">
        <x:f>(Financing!$B$26-$A17)/('Operating Case'!$D$15+F$14)</x:f>
        <x:v>3.797886393659181</x:v>
      </x:c>
      <x:c r="G17" s="65"/>
      <x:c r="H17" s="65"/>
    </x:row>
    <x:row r="18">
      <x:c r="A18" s="68" t="n">
        <x:v>1000</x:v>
      </x:c>
      <x:c r="B18" s="112" t="n">
        <x:f>(Financing!$B$26-$A18)/('Operating Case'!$D$15+B$14)</x:f>
        <x:v>4.35126582278481</x:v>
      </x:c>
      <x:c r="C18" s="112" t="n">
        <x:f>(Financing!$B$26-$A18)/('Operating Case'!$D$15+C$14)</x:f>
        <x:v>4.1462495288352805</x:v>
      </x:c>
      <x:c r="D18" s="112" t="n">
        <x:f>(Financing!$B$26-$A18)/('Operating Case'!$D$15+D$14)</x:f>
        <x:v>3.9596832253419727</x:v>
      </x:c>
      <x:c r="E18" s="112" t="n">
        <x:f>(Financing!$B$26-$A18)/('Operating Case'!$D$15+E$14)</x:f>
        <x:v>3.789183603169135</x:v>
      </x:c>
      <x:c r="F18" s="112" t="n">
        <x:f>(Financing!$B$26-$A18)/('Operating Case'!$D$15+F$14)</x:f>
        <x:v>3.6327608982826947</x:v>
      </x:c>
      <x:c r="G18" s="65"/>
      <x:c r="H18" s="65"/>
    </x:row>
    <x:row r="19">
      <x:c r="A19" s="68" t="n">
        <x:v>1100</x:v>
      </x:c>
      <x:c r="B19" s="112" t="n">
        <x:f>(Financing!$B$26-$A19)/('Operating Case'!$D$15+B$14)</x:f>
        <x:v>4.1534810126582276</x:v>
      </x:c>
      <x:c r="C19" s="112" t="n">
        <x:f>(Financing!$B$26-$A19)/('Operating Case'!$D$15+C$14)</x:f>
        <x:v>3.9577836411609497</x:v>
      </x:c>
      <x:c r="D19" s="112" t="n">
        <x:f>(Financing!$B$26-$A19)/('Operating Case'!$D$15+D$14)</x:f>
        <x:v>3.7796976241900646</x:v>
      </x:c>
      <x:c r="E19" s="112" t="n">
        <x:f>(Financing!$B$26-$A19)/('Operating Case'!$D$15+E$14)</x:f>
        <x:v>3.6169479848432653</x:v>
      </x:c>
      <x:c r="F19" s="112" t="n">
        <x:f>(Financing!$B$26-$A19)/('Operating Case'!$D$15+F$14)</x:f>
        <x:v>3.4676354029062084</x:v>
      </x:c>
      <x:c r="G19" s="65"/>
      <x:c r="H19" s="65"/>
    </x:row>
    <x:row r="20">
      <x:c r="A20" s="65"/>
      <x:c r="B20" s="65"/>
      <x:c r="C20" s="65"/>
      <x:c r="D20" s="65"/>
      <x:c r="E20" s="65"/>
      <x:c r="F20" s="65"/>
      <x:c r="G20" s="65"/>
      <x:c r="H20" s="65"/>
    </x:row>
    <x:row r="21">
      <x:c r="A21" s="65"/>
      <x:c r="B21" s="65"/>
      <x:c r="C21" s="65"/>
      <x:c r="D21" s="65"/>
      <x:c r="E21" s="65"/>
      <x:c r="F21" s="65"/>
      <x:c r="G21" s="65"/>
      <x:c r="H21" s="65"/>
    </x:row>
    <x:row r="22">
      <x:c r="A22" s="65"/>
      <x:c r="B22" s="65"/>
      <x:c r="C22" s="65"/>
      <x:c r="D22" s="65"/>
      <x:c r="E22" s="65"/>
      <x:c r="F22" s="65"/>
      <x:c r="G22" s="65"/>
      <x:c r="H22" s="65"/>
    </x:row>
    <x:row r="23">
      <x:c r="A23" s="65"/>
      <x:c r="B23" s="65"/>
      <x:c r="C23" s="65"/>
      <x:c r="D23" s="65"/>
      <x:c r="E23" s="65"/>
      <x:c r="F23" s="65"/>
      <x:c r="G23" s="65"/>
      <x:c r="H23" s="65"/>
    </x:row>
    <x:row r="24">
      <x:c r="A24" s="65"/>
      <x:c r="B24" s="65"/>
      <x:c r="C24" s="65"/>
      <x:c r="D24" s="65"/>
      <x:c r="E24" s="65"/>
      <x:c r="F24" s="65"/>
      <x:c r="G24" s="65"/>
      <x:c r="H24" s="65"/>
    </x:row>
    <x:row r="25">
      <x:c r="A25" s="65"/>
      <x:c r="B25" s="65"/>
      <x:c r="C25" s="65"/>
      <x:c r="D25" s="65"/>
      <x:c r="E25" s="65"/>
      <x:c r="F25" s="65"/>
      <x:c r="G25" s="65"/>
      <x:c r="H25" s="65"/>
    </x:row>
    <x:row r="26">
      <x:c r="A26" s="65"/>
      <x:c r="B26" s="65"/>
      <x:c r="C26" s="65"/>
      <x:c r="D26" s="65"/>
      <x:c r="E26" s="65"/>
      <x:c r="F26" s="65"/>
      <x:c r="G26" s="65"/>
      <x:c r="H26" s="65"/>
    </x:row>
    <x:row r="27">
      <x:c r="A27" s="65"/>
      <x:c r="B27" s="65"/>
      <x:c r="C27" s="65"/>
      <x:c r="D27" s="65"/>
      <x:c r="E27" s="65"/>
      <x:c r="F27" s="65"/>
      <x:c r="G27" s="65"/>
      <x:c r="H27" s="65"/>
    </x:row>
    <x:row r="28">
      <x:c r="A28" s="65"/>
      <x:c r="B28" s="65"/>
      <x:c r="C28" s="65"/>
      <x:c r="D28" s="65"/>
      <x:c r="E28" s="65"/>
      <x:c r="F28" s="65"/>
      <x:c r="G28" s="65"/>
      <x:c r="H28" s="65"/>
    </x:row>
    <x:row r="29">
      <x:c r="A29" s="65"/>
      <x:c r="B29" s="65"/>
      <x:c r="C29" s="65"/>
      <x:c r="D29" s="65"/>
      <x:c r="E29" s="65"/>
      <x:c r="F29" s="65"/>
      <x:c r="G29" s="65"/>
      <x:c r="H29" s="65"/>
    </x:row>
    <x:row r="30">
      <x:c r="A30" s="65"/>
      <x:c r="B30" s="65"/>
      <x:c r="C30" s="65"/>
      <x:c r="D30" s="65"/>
      <x:c r="E30" s="65"/>
      <x:c r="F30" s="65"/>
      <x:c r="G30" s="65"/>
      <x:c r="H30" s="65"/>
    </x:row>
    <x:row r="31">
      <x:c r="A31" s="65"/>
      <x:c r="B31" s="65"/>
      <x:c r="C31" s="65"/>
      <x:c r="D31" s="65"/>
      <x:c r="E31" s="65"/>
      <x:c r="F31" s="65"/>
      <x:c r="G31" s="65"/>
      <x:c r="H31" s="65"/>
    </x:row>
    <x:row r="32">
      <x:c r="A32" s="65"/>
      <x:c r="B32" s="65"/>
      <x:c r="C32" s="65"/>
      <x:c r="D32" s="65"/>
      <x:c r="E32" s="65"/>
      <x:c r="F32" s="65"/>
      <x:c r="G32" s="65"/>
      <x:c r="H32" s="65"/>
    </x:row>
    <x:row r="33">
      <x:c r="A33" s="65"/>
      <x:c r="B33" s="65"/>
      <x:c r="C33" s="65"/>
      <x:c r="D33" s="65"/>
      <x:c r="E33" s="65"/>
      <x:c r="F33" s="65"/>
      <x:c r="G33" s="65"/>
      <x:c r="H33" s="65"/>
    </x:row>
    <x:row r="34">
      <x:c r="A34" s="65"/>
      <x:c r="B34" s="65"/>
      <x:c r="C34" s="65"/>
      <x:c r="D34" s="65"/>
      <x:c r="E34" s="65"/>
      <x:c r="F34" s="65"/>
      <x:c r="G34" s="65"/>
      <x:c r="H34" s="65"/>
    </x:row>
    <x:row r="35">
      <x:c r="A35" s="65"/>
      <x:c r="B35" s="65"/>
      <x:c r="C35" s="65"/>
      <x:c r="D35" s="65"/>
      <x:c r="E35" s="65"/>
      <x:c r="F35" s="65"/>
      <x:c r="G35" s="65"/>
      <x:c r="H35" s="65"/>
    </x:row>
    <x:row r="36">
      <x:c r="A36" s="65"/>
      <x:c r="B36" s="65"/>
      <x:c r="C36" s="65"/>
      <x:c r="D36" s="65"/>
      <x:c r="E36" s="65"/>
      <x:c r="F36" s="65"/>
      <x:c r="G36" s="65"/>
      <x:c r="H36" s="65"/>
    </x:row>
    <x:row r="37">
      <x:c r="A37" s="65"/>
      <x:c r="B37" s="65"/>
      <x:c r="C37" s="65"/>
      <x:c r="D37" s="65"/>
      <x:c r="E37" s="65"/>
      <x:c r="F37" s="65"/>
      <x:c r="G37" s="65"/>
      <x:c r="H37" s="65"/>
    </x:row>
    <x:row r="38">
      <x:c r="A38" s="65"/>
      <x:c r="B38" s="65"/>
      <x:c r="C38" s="65"/>
      <x:c r="D38" s="65"/>
      <x:c r="E38" s="65"/>
      <x:c r="F38" s="65"/>
      <x:c r="G38" s="65"/>
      <x:c r="H38" s="65"/>
    </x:row>
    <x:row r="39">
      <x:c r="A39" s="65"/>
      <x:c r="B39" s="65"/>
      <x:c r="C39" s="65"/>
      <x:c r="D39" s="65"/>
      <x:c r="E39" s="65"/>
      <x:c r="F39" s="65"/>
      <x:c r="G39" s="65"/>
      <x:c r="H39" s="65"/>
    </x:row>
    <x:row r="40">
      <x:c r="A40" s="65"/>
      <x:c r="B40" s="65"/>
      <x:c r="C40" s="65"/>
      <x:c r="D40" s="65"/>
      <x:c r="E40" s="65"/>
      <x:c r="F40" s="65"/>
      <x:c r="G40" s="65"/>
      <x:c r="H40" s="65"/>
    </x:row>
    <x:row r="41">
      <x:c r="A41" s="65"/>
      <x:c r="B41" s="65"/>
      <x:c r="C41" s="65"/>
      <x:c r="D41" s="65"/>
      <x:c r="E41" s="65"/>
      <x:c r="F41" s="65"/>
      <x:c r="G41" s="65"/>
      <x:c r="H41" s="65"/>
    </x:row>
    <x:row r="42">
      <x:c r="A42" s="65"/>
      <x:c r="B42" s="65"/>
      <x:c r="C42" s="65"/>
      <x:c r="D42" s="65"/>
      <x:c r="E42" s="65"/>
      <x:c r="F42" s="65"/>
      <x:c r="G42" s="65"/>
      <x:c r="H42" s="65"/>
    </x:row>
    <x:row r="43">
      <x:c r="A43" s="65"/>
      <x:c r="B43" s="65"/>
      <x:c r="C43" s="65"/>
      <x:c r="D43" s="65"/>
      <x:c r="E43" s="65"/>
      <x:c r="F43" s="65"/>
      <x:c r="G43" s="65"/>
      <x:c r="H43" s="65"/>
    </x:row>
    <x:row r="44">
      <x:c r="A44" s="65"/>
      <x:c r="B44" s="65"/>
      <x:c r="C44" s="65"/>
      <x:c r="D44" s="65"/>
      <x:c r="E44" s="65"/>
      <x:c r="F44" s="65"/>
      <x:c r="G44" s="65"/>
      <x:c r="H44" s="65"/>
    </x:row>
    <x:row r="45">
      <x:c r="A45" s="65"/>
      <x:c r="B45" s="65"/>
      <x:c r="C45" s="65"/>
      <x:c r="D45" s="65"/>
      <x:c r="E45" s="65"/>
      <x:c r="F45" s="65"/>
      <x:c r="G45" s="65"/>
      <x:c r="H45" s="65"/>
    </x:row>
    <x:row r="46">
      <x:c r="A46" s="65"/>
      <x:c r="B46" s="65"/>
      <x:c r="C46" s="65"/>
      <x:c r="D46" s="65"/>
      <x:c r="E46" s="65"/>
      <x:c r="F46" s="65"/>
      <x:c r="G46" s="65"/>
      <x:c r="H46" s="65"/>
    </x:row>
    <x:row r="47">
      <x:c r="A47" s="65"/>
      <x:c r="B47" s="65"/>
      <x:c r="C47" s="65"/>
      <x:c r="D47" s="65"/>
      <x:c r="E47" s="65"/>
      <x:c r="F47" s="65"/>
      <x:c r="G47" s="65"/>
      <x:c r="H47" s="65"/>
    </x:row>
    <x:row r="48">
      <x:c r="A48" s="65"/>
      <x:c r="B48" s="65"/>
      <x:c r="C48" s="65"/>
      <x:c r="D48" s="65"/>
      <x:c r="E48" s="65"/>
      <x:c r="F48" s="65"/>
      <x:c r="G48" s="65"/>
      <x:c r="H48" s="65"/>
    </x:row>
    <x:row r="49">
      <x:c r="A49" s="65"/>
      <x:c r="B49" s="65"/>
      <x:c r="C49" s="65"/>
      <x:c r="D49" s="65"/>
      <x:c r="E49" s="65"/>
      <x:c r="F49" s="65"/>
      <x:c r="G49" s="65"/>
      <x:c r="H49" s="65"/>
    </x:row>
    <x:row r="50">
      <x:c r="A50" s="65"/>
      <x:c r="B50" s="65"/>
      <x:c r="C50" s="65"/>
      <x:c r="D50" s="65"/>
      <x:c r="E50" s="65"/>
      <x:c r="F50" s="65"/>
      <x:c r="G50" s="65"/>
      <x:c r="H50" s="65"/>
    </x:row>
    <x:row r="51">
      <x:c r="A51" s="65"/>
      <x:c r="B51" s="65"/>
      <x:c r="C51" s="65"/>
      <x:c r="D51" s="65"/>
      <x:c r="E51" s="65"/>
      <x:c r="F51" s="65"/>
      <x:c r="G51" s="65"/>
      <x:c r="H51" s="65"/>
    </x:row>
    <x:row r="52">
      <x:c r="A52" s="65"/>
      <x:c r="B52" s="65"/>
      <x:c r="C52" s="65"/>
      <x:c r="D52" s="65"/>
      <x:c r="E52" s="65"/>
      <x:c r="F52" s="65"/>
      <x:c r="G52" s="65"/>
      <x:c r="H52" s="65"/>
    </x:row>
    <x:row r="53">
      <x:c r="A53" s="65"/>
      <x:c r="B53" s="65"/>
      <x:c r="C53" s="65"/>
      <x:c r="D53" s="65"/>
      <x:c r="E53" s="65"/>
      <x:c r="F53" s="65"/>
      <x:c r="G53" s="65"/>
      <x:c r="H53" s="65"/>
    </x:row>
    <x:row r="54">
      <x:c r="A54" s="65"/>
      <x:c r="B54" s="65"/>
      <x:c r="C54" s="65"/>
      <x:c r="D54" s="65"/>
      <x:c r="E54" s="65"/>
      <x:c r="F54" s="65"/>
      <x:c r="G54" s="65"/>
      <x:c r="H54" s="65"/>
    </x:row>
    <x:row r="55">
      <x:c r="A55" s="65"/>
      <x:c r="B55" s="65"/>
      <x:c r="C55" s="65"/>
      <x:c r="D55" s="65"/>
      <x:c r="E55" s="65"/>
      <x:c r="F55" s="65"/>
      <x:c r="G55" s="65"/>
      <x:c r="H55" s="65"/>
    </x:row>
    <x:row r="56">
      <x:c r="A56" s="65"/>
      <x:c r="B56" s="65"/>
      <x:c r="C56" s="65"/>
      <x:c r="D56" s="65"/>
      <x:c r="E56" s="65"/>
      <x:c r="F56" s="65"/>
      <x:c r="G56" s="65"/>
      <x:c r="H56" s="65"/>
    </x:row>
    <x:row r="57">
      <x:c r="A57" s="65"/>
      <x:c r="B57" s="65"/>
      <x:c r="C57" s="65"/>
      <x:c r="D57" s="65"/>
      <x:c r="E57" s="65"/>
      <x:c r="F57" s="65"/>
      <x:c r="G57" s="65"/>
      <x:c r="H57" s="65"/>
    </x:row>
    <x:row r="58">
      <x:c r="A58" s="65"/>
      <x:c r="B58" s="65"/>
      <x:c r="C58" s="65"/>
      <x:c r="D58" s="65"/>
      <x:c r="E58" s="65"/>
      <x:c r="F58" s="65"/>
      <x:c r="G58" s="65"/>
      <x:c r="H58" s="65"/>
    </x:row>
    <x:row r="59">
      <x:c r="A59" s="65"/>
      <x:c r="B59" s="65"/>
      <x:c r="C59" s="65"/>
      <x:c r="D59" s="65"/>
      <x:c r="E59" s="65"/>
      <x:c r="F59" s="65"/>
      <x:c r="G59" s="65"/>
      <x:c r="H59" s="65"/>
    </x:row>
    <x:row r="60">
      <x:c r="A60" s="65"/>
      <x:c r="B60" s="65"/>
      <x:c r="C60" s="65"/>
      <x:c r="D60" s="65"/>
      <x:c r="E60" s="65"/>
      <x:c r="F60" s="65"/>
      <x:c r="G60" s="65"/>
      <x:c r="H60" s="65"/>
    </x:row>
  </x:sheetData>
  <x:mergeCells>
    <x:mergeCell ref="A1:H1"/>
    <x:mergeCell ref="A3:H3"/>
    <x:mergeCell ref="A13:H13"/>
  </x:mergeCells>
  <x:conditionalFormatting sqref="B5:F10">
    <x:cfRule type="colorScale" priority="1">
      <x:colorScale>
        <x:cfvo type="min"/>
        <x:cfvo type="percentile" val="50"/>
        <x:cfvo type="max"/>
        <x:color rgb="FFF4CCCC"/>
        <x:color rgb="FFFFF2CC"/>
        <x:color rgb="FFE2F0D9"/>
      </x:colorScale>
    </x:cfRule>
  </x:conditionalFormatting>
  <x:conditionalFormatting sqref="B15:F19">
    <x:cfRule type="colorScale" priority="2">
      <x:colorScale>
        <x:cfvo type="min"/>
        <x:cfvo type="percentile" val="50"/>
        <x:cfvo type="max"/>
        <x:color rgb="FFE2F0D9"/>
        <x:color rgb="FFFFF2CC"/>
        <x:color rgb="FFF4CCCC"/>
      </x:colorScale>
    </x:cfRule>
  </x:conditionalFormatting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FormatPr defaultRowHeight="15"/>
  <x:cols>
    <x:col min="1" max="1" width="30" hidden="0" customWidth="1"/>
    <x:col min="2" max="2" width="24" hidden="0" customWidth="1"/>
    <x:col min="3" max="3" width="62" hidden="0" customWidth="1"/>
    <x:col min="4" max="4" width="65" hidden="0" customWidth="1"/>
    <x:col min="5" max="5" width="15" hidden="0" customWidth="1"/>
  </x:cols>
  <x:sheetData>
    <x:row r="1" ht="28" customHeight="1">
      <x:c r="A1" s="64" t="str">
        <x:v>Sources &amp; Modelling Notes</x:v>
      </x:c>
      <x:c r="B1" s="64" t="str">
        <x:v>Sources &amp; Modelling Notes</x:v>
      </x:c>
      <x:c r="C1" s="64" t="str">
        <x:v>Sources &amp; Modelling Notes</x:v>
      </x:c>
      <x:c r="D1" s="64" t="str">
        <x:v>Sources &amp; Modelling Notes</x:v>
      </x:c>
      <x:c r="E1" s="64" t="str">
        <x:v>Sources &amp; Modelling Notes</x:v>
      </x:c>
      <x:c r="F1" s="65"/>
      <x:c r="G1" s="65"/>
      <x:c r="H1" s="65"/>
    </x:row>
    <x:row r="2">
      <x:c r="A2" s="65"/>
      <x:c r="B2" s="65"/>
      <x:c r="C2" s="65"/>
      <x:c r="D2" s="65"/>
      <x:c r="E2" s="65"/>
      <x:c r="F2" s="65"/>
      <x:c r="G2" s="65"/>
      <x:c r="H2" s="65"/>
    </x:row>
    <x:row r="3">
      <x:c r="A3" s="132" t="str">
        <x:v>Input / document</x:v>
      </x:c>
      <x:c r="B3" s="132" t="str">
        <x:v>Source</x:v>
      </x:c>
      <x:c r="C3" s="132" t="str">
        <x:v>URL</x:v>
      </x:c>
      <x:c r="D3" s="132" t="str">
        <x:v>Key fact used</x:v>
      </x:c>
      <x:c r="E3" s="132" t="str">
        <x:v>Status</x:v>
      </x:c>
      <x:c r="F3" s="65"/>
      <x:c r="G3" s="65"/>
      <x:c r="H3" s="65"/>
    </x:row>
    <x:row r="4">
      <x:c r="A4" s="65" t="str">
        <x:v>Rule 2.7 firm offer</x:v>
      </x:c>
      <x:c r="B4" s="65" t="str">
        <x:v>Mitie / OCS</x:v>
      </x:c>
      <x:c r="C4" s="71" t="str">
        <x:v>https://www.mitie.com/investors/recommended-cash-offer-by-ocs-for-mitie/</x:v>
      </x:c>
      <x:c r="D4" s="71" t="str">
        <x:v>218.5p cash + up to 3.1p dividend; ~£3.1bn FD equity value; scheme structure</x:v>
      </x:c>
      <x:c r="E4" s="71" t="str">
        <x:v>Primary</x:v>
      </x:c>
      <x:c r="F4" s="65"/>
      <x:c r="G4" s="65"/>
      <x:c r="H4" s="65"/>
    </x:row>
    <x:row r="5">
      <x:c r="A5" s="65" t="str">
        <x:v>Debt Commitment Letter</x:v>
      </x:c>
      <x:c r="B5" s="65" t="str">
        <x:v>HSBC / RBC / Barclays</x:v>
      </x:c>
      <x:c r="C5" s="71" t="str">
        <x:v>https://www.mitie.com/wp-content/uploads/2026/07/019.-Octopus-Debt-Commitment-Letter.pdf</x:v>
      </x:c>
      <x:c r="D5" s="71" t="str">
        <x:v>35% minimum sponsor contribution; £1.5bn bridge; £2.5bn TLB; £800m RCF; underwriting and margins</x:v>
      </x:c>
      <x:c r="E5" s="71" t="str">
        <x:v>Primary</x:v>
      </x:c>
      <x:c r="F5" s="65"/>
      <x:c r="G5" s="65"/>
      <x:c r="H5" s="65"/>
    </x:row>
    <x:row r="6">
      <x:c r="A6" s="65" t="str">
        <x:v>Equity Commitment Letter</x:v>
      </x:c>
      <x:c r="B6" s="65" t="str">
        <x:v>CD&amp;R funds</x:v>
      </x:c>
      <x:c r="C6" s="71" t="str">
        <x:v>https://www.mitie.com/wp-content/uploads/2026/07/020.-Octopus-Equity-Commitment-Letter.pdf</x:v>
      </x:c>
      <x:c r="D6" s="71" t="str">
        <x:v>£891.324948m committed equity across four CD&amp;R Fund XI vehicles</x:v>
      </x:c>
      <x:c r="E6" s="71" t="str">
        <x:v>Primary</x:v>
      </x:c>
      <x:c r="F6" s="65"/>
      <x:c r="G6" s="65"/>
      <x:c r="H6" s="65"/>
    </x:row>
    <x:row r="7">
      <x:c r="A7" s="65" t="str">
        <x:v>Mitie FY26 Annual Report</x:v>
      </x:c>
      <x:c r="B7" s="65" t="str">
        <x:v>Mitie</x:v>
      </x:c>
      <x:c r="C7" s="71" t="str">
        <x:v>https://www.mitie.com/investors/reports-and-presentations/annual-report-2026/</x:v>
      </x:c>
      <x:c r="D7" s="71" t="str">
        <x:v>£5.619bn revenue; £264m operating profit before Other items; £162m FCF</x:v>
      </x:c>
      <x:c r="E7" s="71" t="str">
        <x:v>Primary</x:v>
      </x:c>
      <x:c r="F7" s="65"/>
      <x:c r="G7" s="65"/>
      <x:c r="H7" s="65"/>
    </x:row>
    <x:row r="8">
      <x:c r="A8" s="65" t="str">
        <x:v>OCS 2025 accounts</x:v>
      </x:c>
      <x:c r="B8" s="65" t="str">
        <x:v>OCS</x:v>
      </x:c>
      <x:c r="C8" s="71" t="str">
        <x:v>https://ocs.com/reports-and-accounts/</x:v>
      </x:c>
      <x:c r="D8" s="71" t="str">
        <x:v>£2.659bn revenue; £191.6m adjusted EBITDA (from published accounts used in V1)</x:v>
      </x:c>
      <x:c r="E8" s="71" t="str">
        <x:v>Primary</x:v>
      </x:c>
      <x:c r="F8" s="65"/>
      <x:c r="G8" s="65"/>
      <x:c r="H8" s="65"/>
    </x:row>
    <x:row r="9">
      <x:c r="A9" s="65"/>
      <x:c r="B9" s="65"/>
      <x:c r="C9" s="65"/>
      <x:c r="D9" s="71"/>
      <x:c r="E9" s="71"/>
      <x:c r="F9" s="65"/>
      <x:c r="G9" s="65"/>
      <x:c r="H9" s="65"/>
    </x:row>
    <x:row r="10">
      <x:c r="A10" s="124" t="str">
        <x:v>Modelling note</x:v>
      </x:c>
      <x:c r="B10" s="124" t="str"/>
      <x:c r="C10" s="124" t="str"/>
      <x:c r="D10" s="125" t="str"/>
      <x:c r="E10" s="125" t="str"/>
      <x:c r="F10" s="65"/>
      <x:c r="G10" s="65"/>
      <x:c r="H10" s="65"/>
    </x:row>
    <x:row r="11">
      <x:c r="A11" s="65" t="str">
        <x:v>Mitie EBITDA proxy</x:v>
      </x:c>
      <x:c r="B11" s="65" t="str"/>
      <x:c r="C11" s="65" t="str"/>
      <x:c r="D11" s="71" t="str">
        <x:v>FY26 operating profit before Other items (£264m) is used as a conservative proxy pending a directly comparable EBITDA extraction.</x:v>
      </x:c>
      <x:c r="E11" s="71" t="str">
        <x:v>Assumption</x:v>
      </x:c>
      <x:c r="F11" s="65"/>
      <x:c r="G11" s="65"/>
      <x:c r="H11" s="65"/>
    </x:row>
    <x:row r="12">
      <x:c r="A12" s="65" t="str">
        <x:v>Synergies</x:v>
      </x:c>
      <x:c r="B12" s="65" t="str"/>
      <x:c r="C12" s="65" t="str"/>
      <x:c r="D12" s="71" t="str">
        <x:v>£100m base case is illustrative. No quantified public synergy target is represented as company guidance.</x:v>
      </x:c>
      <x:c r="E12" s="71" t="str">
        <x:v>Assumption</x:v>
      </x:c>
      <x:c r="F12" s="65"/>
      <x:c r="G12" s="65"/>
      <x:c r="H12" s="65"/>
    </x:row>
    <x:row r="13">
      <x:c r="A13" s="65" t="str">
        <x:v>Sources &amp; uses</x:v>
      </x:c>
      <x:c r="B13" s="65" t="str"/>
      <x:c r="C13" s="65" t="str"/>
      <x:c r="D13" s="71" t="str">
        <x:v>The committed facilities support both acquisition and refinancing of existing OCS indebtedness. Model draw amounts are illustrative and do not imply all commitments are funded.</x:v>
      </x:c>
      <x:c r="E13" s="71" t="str">
        <x:v>Important</x:v>
      </x:c>
      <x:c r="F13" s="65"/>
      <x:c r="G13" s="65"/>
      <x:c r="H13" s="65"/>
    </x:row>
    <x:row r="14">
      <x:c r="A14" s="65" t="str">
        <x:v>Sponsor returns</x:v>
      </x:c>
      <x:c r="B14" s="65" t="str"/>
      <x:c r="C14" s="65" t="str"/>
      <x:c r="D14" s="71" t="str">
        <x:v>Returns are an analytical scenario, not CD&amp;R guidance or a prediction of realised returns.</x:v>
      </x:c>
      <x:c r="E14" s="71" t="str">
        <x:v>Important</x:v>
      </x:c>
      <x:c r="F14" s="65"/>
      <x:c r="G14" s="65"/>
      <x:c r="H14" s="65"/>
    </x:row>
    <x:row r="15">
      <x:c r="A15" s="65"/>
      <x:c r="B15" s="65"/>
      <x:c r="C15" s="65"/>
      <x:c r="D15" s="65"/>
      <x:c r="E15" s="65"/>
      <x:c r="F15" s="65"/>
      <x:c r="G15" s="65"/>
      <x:c r="H15" s="65"/>
    </x:row>
    <x:row r="16">
      <x:c r="A16" s="65"/>
      <x:c r="B16" s="65"/>
      <x:c r="C16" s="65"/>
      <x:c r="D16" s="65"/>
      <x:c r="E16" s="65"/>
      <x:c r="F16" s="65"/>
      <x:c r="G16" s="65"/>
      <x:c r="H16" s="65"/>
    </x:row>
    <x:row r="17">
      <x:c r="A17" s="65"/>
      <x:c r="B17" s="65"/>
      <x:c r="C17" s="65"/>
      <x:c r="D17" s="65"/>
      <x:c r="E17" s="65"/>
      <x:c r="F17" s="65"/>
      <x:c r="G17" s="65"/>
      <x:c r="H17" s="65"/>
    </x:row>
    <x:row r="18">
      <x:c r="A18" s="65"/>
      <x:c r="B18" s="65"/>
      <x:c r="C18" s="65"/>
      <x:c r="D18" s="65"/>
      <x:c r="E18" s="65"/>
      <x:c r="F18" s="65"/>
      <x:c r="G18" s="65"/>
      <x:c r="H18" s="65"/>
    </x:row>
    <x:row r="19">
      <x:c r="A19" s="65"/>
      <x:c r="B19" s="65"/>
      <x:c r="C19" s="65"/>
      <x:c r="D19" s="65"/>
      <x:c r="E19" s="65"/>
      <x:c r="F19" s="65"/>
      <x:c r="G19" s="65"/>
      <x:c r="H19" s="65"/>
    </x:row>
    <x:row r="20">
      <x:c r="A20" s="65"/>
      <x:c r="B20" s="65"/>
      <x:c r="C20" s="65"/>
      <x:c r="D20" s="65"/>
      <x:c r="E20" s="65"/>
      <x:c r="F20" s="65"/>
      <x:c r="G20" s="65"/>
      <x:c r="H20" s="65"/>
    </x:row>
    <x:row r="21">
      <x:c r="A21" s="65"/>
      <x:c r="B21" s="65"/>
      <x:c r="C21" s="65"/>
      <x:c r="D21" s="65"/>
      <x:c r="E21" s="65"/>
      <x:c r="F21" s="65"/>
      <x:c r="G21" s="65"/>
      <x:c r="H21" s="65"/>
    </x:row>
    <x:row r="22">
      <x:c r="A22" s="65"/>
      <x:c r="B22" s="65"/>
      <x:c r="C22" s="65"/>
      <x:c r="D22" s="65"/>
      <x:c r="E22" s="65"/>
      <x:c r="F22" s="65"/>
      <x:c r="G22" s="65"/>
      <x:c r="H22" s="65"/>
    </x:row>
    <x:row r="23">
      <x:c r="A23" s="65"/>
      <x:c r="B23" s="65"/>
      <x:c r="C23" s="65"/>
      <x:c r="D23" s="65"/>
      <x:c r="E23" s="65"/>
      <x:c r="F23" s="65"/>
      <x:c r="G23" s="65"/>
      <x:c r="H23" s="65"/>
    </x:row>
    <x:row r="24">
      <x:c r="A24" s="65"/>
      <x:c r="B24" s="65"/>
      <x:c r="C24" s="65"/>
      <x:c r="D24" s="65"/>
      <x:c r="E24" s="65"/>
      <x:c r="F24" s="65"/>
      <x:c r="G24" s="65"/>
      <x:c r="H24" s="65"/>
    </x:row>
    <x:row r="25">
      <x:c r="A25" s="65"/>
      <x:c r="B25" s="65"/>
      <x:c r="C25" s="65"/>
      <x:c r="D25" s="65"/>
      <x:c r="E25" s="65"/>
      <x:c r="F25" s="65"/>
      <x:c r="G25" s="65"/>
      <x:c r="H25" s="65"/>
    </x:row>
    <x:row r="26">
      <x:c r="A26" s="65"/>
      <x:c r="B26" s="65"/>
      <x:c r="C26" s="65"/>
      <x:c r="D26" s="65"/>
      <x:c r="E26" s="65"/>
      <x:c r="F26" s="65"/>
      <x:c r="G26" s="65"/>
      <x:c r="H26" s="65"/>
    </x:row>
    <x:row r="27">
      <x:c r="A27" s="65"/>
      <x:c r="B27" s="65"/>
      <x:c r="C27" s="65"/>
      <x:c r="D27" s="65"/>
      <x:c r="E27" s="65"/>
      <x:c r="F27" s="65"/>
      <x:c r="G27" s="65"/>
      <x:c r="H27" s="65"/>
    </x:row>
    <x:row r="28">
      <x:c r="A28" s="65"/>
      <x:c r="B28" s="65"/>
      <x:c r="C28" s="65"/>
      <x:c r="D28" s="65"/>
      <x:c r="E28" s="65"/>
      <x:c r="F28" s="65"/>
      <x:c r="G28" s="65"/>
      <x:c r="H28" s="65"/>
    </x:row>
    <x:row r="29">
      <x:c r="A29" s="65"/>
      <x:c r="B29" s="65"/>
      <x:c r="C29" s="65"/>
      <x:c r="D29" s="65"/>
      <x:c r="E29" s="65"/>
      <x:c r="F29" s="65"/>
      <x:c r="G29" s="65"/>
      <x:c r="H29" s="65"/>
    </x:row>
    <x:row r="30">
      <x:c r="A30" s="65"/>
      <x:c r="B30" s="65"/>
      <x:c r="C30" s="65"/>
      <x:c r="D30" s="65"/>
      <x:c r="E30" s="65"/>
      <x:c r="F30" s="65"/>
      <x:c r="G30" s="65"/>
      <x:c r="H30" s="65"/>
    </x:row>
    <x:row r="31">
      <x:c r="A31" s="65"/>
      <x:c r="B31" s="65"/>
      <x:c r="C31" s="65"/>
      <x:c r="D31" s="65"/>
      <x:c r="E31" s="65"/>
      <x:c r="F31" s="65"/>
      <x:c r="G31" s="65"/>
      <x:c r="H31" s="65"/>
    </x:row>
    <x:row r="32">
      <x:c r="A32" s="65"/>
      <x:c r="B32" s="65"/>
      <x:c r="C32" s="65"/>
      <x:c r="D32" s="65"/>
      <x:c r="E32" s="65"/>
      <x:c r="F32" s="65"/>
      <x:c r="G32" s="65"/>
      <x:c r="H32" s="65"/>
    </x:row>
    <x:row r="33">
      <x:c r="A33" s="65"/>
      <x:c r="B33" s="65"/>
      <x:c r="C33" s="65"/>
      <x:c r="D33" s="65"/>
      <x:c r="E33" s="65"/>
      <x:c r="F33" s="65"/>
      <x:c r="G33" s="65"/>
      <x:c r="H33" s="65"/>
    </x:row>
    <x:row r="34">
      <x:c r="A34" s="65"/>
      <x:c r="B34" s="65"/>
      <x:c r="C34" s="65"/>
      <x:c r="D34" s="65"/>
      <x:c r="E34" s="65"/>
      <x:c r="F34" s="65"/>
      <x:c r="G34" s="65"/>
      <x:c r="H34" s="65"/>
    </x:row>
    <x:row r="35">
      <x:c r="A35" s="65"/>
      <x:c r="B35" s="65"/>
      <x:c r="C35" s="65"/>
      <x:c r="D35" s="65"/>
      <x:c r="E35" s="65"/>
      <x:c r="F35" s="65"/>
      <x:c r="G35" s="65"/>
      <x:c r="H35" s="65"/>
    </x:row>
    <x:row r="36">
      <x:c r="A36" s="65"/>
      <x:c r="B36" s="65"/>
      <x:c r="C36" s="65"/>
      <x:c r="D36" s="65"/>
      <x:c r="E36" s="65"/>
      <x:c r="F36" s="65"/>
      <x:c r="G36" s="65"/>
      <x:c r="H36" s="65"/>
    </x:row>
    <x:row r="37">
      <x:c r="A37" s="65"/>
      <x:c r="B37" s="65"/>
      <x:c r="C37" s="65"/>
      <x:c r="D37" s="65"/>
      <x:c r="E37" s="65"/>
      <x:c r="F37" s="65"/>
      <x:c r="G37" s="65"/>
      <x:c r="H37" s="65"/>
    </x:row>
    <x:row r="38">
      <x:c r="A38" s="65"/>
      <x:c r="B38" s="65"/>
      <x:c r="C38" s="65"/>
      <x:c r="D38" s="65"/>
      <x:c r="E38" s="65"/>
      <x:c r="F38" s="65"/>
      <x:c r="G38" s="65"/>
      <x:c r="H38" s="65"/>
    </x:row>
    <x:row r="39">
      <x:c r="A39" s="65"/>
      <x:c r="B39" s="65"/>
      <x:c r="C39" s="65"/>
      <x:c r="D39" s="65"/>
      <x:c r="E39" s="65"/>
      <x:c r="F39" s="65"/>
      <x:c r="G39" s="65"/>
      <x:c r="H39" s="65"/>
    </x:row>
    <x:row r="40">
      <x:c r="A40" s="65"/>
      <x:c r="B40" s="65"/>
      <x:c r="C40" s="65"/>
      <x:c r="D40" s="65"/>
      <x:c r="E40" s="65"/>
      <x:c r="F40" s="65"/>
      <x:c r="G40" s="65"/>
      <x:c r="H40" s="65"/>
    </x:row>
    <x:row r="41">
      <x:c r="A41" s="65"/>
      <x:c r="B41" s="65"/>
      <x:c r="C41" s="65"/>
      <x:c r="D41" s="65"/>
      <x:c r="E41" s="65"/>
      <x:c r="F41" s="65"/>
      <x:c r="G41" s="65"/>
      <x:c r="H41" s="65"/>
    </x:row>
    <x:row r="42">
      <x:c r="A42" s="65"/>
      <x:c r="B42" s="65"/>
      <x:c r="C42" s="65"/>
      <x:c r="D42" s="65"/>
      <x:c r="E42" s="65"/>
      <x:c r="F42" s="65"/>
      <x:c r="G42" s="65"/>
      <x:c r="H42" s="65"/>
    </x:row>
    <x:row r="43">
      <x:c r="A43" s="65"/>
      <x:c r="B43" s="65"/>
      <x:c r="C43" s="65"/>
      <x:c r="D43" s="65"/>
      <x:c r="E43" s="65"/>
      <x:c r="F43" s="65"/>
      <x:c r="G43" s="65"/>
      <x:c r="H43" s="65"/>
    </x:row>
    <x:row r="44">
      <x:c r="A44" s="65"/>
      <x:c r="B44" s="65"/>
      <x:c r="C44" s="65"/>
      <x:c r="D44" s="65"/>
      <x:c r="E44" s="65"/>
      <x:c r="F44" s="65"/>
      <x:c r="G44" s="65"/>
      <x:c r="H44" s="65"/>
    </x:row>
    <x:row r="45">
      <x:c r="A45" s="65"/>
      <x:c r="B45" s="65"/>
      <x:c r="C45" s="65"/>
      <x:c r="D45" s="65"/>
      <x:c r="E45" s="65"/>
      <x:c r="F45" s="65"/>
      <x:c r="G45" s="65"/>
      <x:c r="H45" s="65"/>
    </x:row>
    <x:row r="46">
      <x:c r="A46" s="65"/>
      <x:c r="B46" s="65"/>
      <x:c r="C46" s="65"/>
      <x:c r="D46" s="65"/>
      <x:c r="E46" s="65"/>
      <x:c r="F46" s="65"/>
      <x:c r="G46" s="65"/>
      <x:c r="H46" s="65"/>
    </x:row>
    <x:row r="47">
      <x:c r="A47" s="65"/>
      <x:c r="B47" s="65"/>
      <x:c r="C47" s="65"/>
      <x:c r="D47" s="65"/>
      <x:c r="E47" s="65"/>
      <x:c r="F47" s="65"/>
      <x:c r="G47" s="65"/>
      <x:c r="H47" s="65"/>
    </x:row>
    <x:row r="48">
      <x:c r="A48" s="65"/>
      <x:c r="B48" s="65"/>
      <x:c r="C48" s="65"/>
      <x:c r="D48" s="65"/>
      <x:c r="E48" s="65"/>
      <x:c r="F48" s="65"/>
      <x:c r="G48" s="65"/>
      <x:c r="H48" s="65"/>
    </x:row>
    <x:row r="49">
      <x:c r="A49" s="65"/>
      <x:c r="B49" s="65"/>
      <x:c r="C49" s="65"/>
      <x:c r="D49" s="65"/>
      <x:c r="E49" s="65"/>
      <x:c r="F49" s="65"/>
      <x:c r="G49" s="65"/>
      <x:c r="H49" s="65"/>
    </x:row>
    <x:row r="50">
      <x:c r="A50" s="65"/>
      <x:c r="B50" s="65"/>
      <x:c r="C50" s="65"/>
      <x:c r="D50" s="65"/>
      <x:c r="E50" s="65"/>
      <x:c r="F50" s="65"/>
      <x:c r="G50" s="65"/>
      <x:c r="H50" s="65"/>
    </x:row>
    <x:row r="51">
      <x:c r="A51" s="65"/>
      <x:c r="B51" s="65"/>
      <x:c r="C51" s="65"/>
      <x:c r="D51" s="65"/>
      <x:c r="E51" s="65"/>
      <x:c r="F51" s="65"/>
      <x:c r="G51" s="65"/>
      <x:c r="H51" s="65"/>
    </x:row>
    <x:row r="52">
      <x:c r="A52" s="65"/>
      <x:c r="B52" s="65"/>
      <x:c r="C52" s="65"/>
      <x:c r="D52" s="65"/>
      <x:c r="E52" s="65"/>
      <x:c r="F52" s="65"/>
      <x:c r="G52" s="65"/>
      <x:c r="H52" s="65"/>
    </x:row>
    <x:row r="53">
      <x:c r="A53" s="65"/>
      <x:c r="B53" s="65"/>
      <x:c r="C53" s="65"/>
      <x:c r="D53" s="65"/>
      <x:c r="E53" s="65"/>
      <x:c r="F53" s="65"/>
      <x:c r="G53" s="65"/>
      <x:c r="H53" s="65"/>
    </x:row>
    <x:row r="54">
      <x:c r="A54" s="65"/>
      <x:c r="B54" s="65"/>
      <x:c r="C54" s="65"/>
      <x:c r="D54" s="65"/>
      <x:c r="E54" s="65"/>
      <x:c r="F54" s="65"/>
      <x:c r="G54" s="65"/>
      <x:c r="H54" s="65"/>
    </x:row>
    <x:row r="55">
      <x:c r="A55" s="65"/>
      <x:c r="B55" s="65"/>
      <x:c r="C55" s="65"/>
      <x:c r="D55" s="65"/>
      <x:c r="E55" s="65"/>
      <x:c r="F55" s="65"/>
      <x:c r="G55" s="65"/>
      <x:c r="H55" s="65"/>
    </x:row>
    <x:row r="56">
      <x:c r="A56" s="65"/>
      <x:c r="B56" s="65"/>
      <x:c r="C56" s="65"/>
      <x:c r="D56" s="65"/>
      <x:c r="E56" s="65"/>
      <x:c r="F56" s="65"/>
      <x:c r="G56" s="65"/>
      <x:c r="H56" s="65"/>
    </x:row>
    <x:row r="57">
      <x:c r="A57" s="65"/>
      <x:c r="B57" s="65"/>
      <x:c r="C57" s="65"/>
      <x:c r="D57" s="65"/>
      <x:c r="E57" s="65"/>
      <x:c r="F57" s="65"/>
      <x:c r="G57" s="65"/>
      <x:c r="H57" s="65"/>
    </x:row>
    <x:row r="58">
      <x:c r="A58" s="65"/>
      <x:c r="B58" s="65"/>
      <x:c r="C58" s="65"/>
      <x:c r="D58" s="65"/>
      <x:c r="E58" s="65"/>
      <x:c r="F58" s="65"/>
      <x:c r="G58" s="65"/>
      <x:c r="H58" s="65"/>
    </x:row>
    <x:row r="59">
      <x:c r="A59" s="65"/>
      <x:c r="B59" s="65"/>
      <x:c r="C59" s="65"/>
      <x:c r="D59" s="65"/>
      <x:c r="E59" s="65"/>
      <x:c r="F59" s="65"/>
      <x:c r="G59" s="65"/>
      <x:c r="H59" s="65"/>
    </x:row>
    <x:row r="60">
      <x:c r="A60" s="65"/>
      <x:c r="B60" s="65"/>
      <x:c r="C60" s="65"/>
      <x:c r="D60" s="65"/>
      <x:c r="E60" s="65"/>
      <x:c r="F60" s="65"/>
      <x:c r="G60" s="65"/>
      <x:c r="H60" s="65"/>
    </x:row>
  </x:sheetData>
  <x:mergeCells>
    <x:mergeCell ref="A1:E1"/>
  </x:mergeCells>
  <x:pageMargins left="0.7" right="0.7" top="0.75" bottom="0.75" header="0.3" footer="0.3"/>
</x:worksheet>
</file>